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5" sheetId="3" r:id="rId1"/>
    <sheet name="2024" sheetId="2" r:id="rId2"/>
  </sheets>
  <calcPr calcId="145621"/>
</workbook>
</file>

<file path=xl/calcChain.xml><?xml version="1.0" encoding="utf-8"?>
<calcChain xmlns="http://schemas.openxmlformats.org/spreadsheetml/2006/main">
  <c r="C26" i="3" l="1"/>
  <c r="E22" i="3"/>
  <c r="F22" i="3" s="1"/>
  <c r="E23" i="3"/>
  <c r="F23" i="3" s="1"/>
  <c r="E24" i="3"/>
  <c r="F24" i="3" s="1"/>
  <c r="E25" i="3"/>
  <c r="F25" i="3" s="1"/>
  <c r="B26" i="3"/>
  <c r="D26" i="3"/>
  <c r="F26" i="3" l="1"/>
  <c r="E26" i="3"/>
  <c r="D11" i="3" l="1"/>
  <c r="C11" i="3"/>
  <c r="F10" i="3"/>
  <c r="E10" i="3"/>
  <c r="E9" i="3"/>
  <c r="B9" i="3"/>
  <c r="F9" i="3" s="1"/>
  <c r="E8" i="3"/>
  <c r="F8" i="3" s="1"/>
  <c r="E7" i="3"/>
  <c r="F7" i="3" s="1"/>
  <c r="B7" i="3"/>
  <c r="B11" i="3" s="1"/>
  <c r="E11" i="3" l="1"/>
  <c r="F11" i="3" s="1"/>
  <c r="F22" i="2"/>
  <c r="D25" i="2"/>
  <c r="C25" i="2"/>
  <c r="D24" i="2"/>
  <c r="C24" i="2"/>
  <c r="D23" i="2"/>
  <c r="C23" i="2"/>
  <c r="D22" i="2"/>
  <c r="C22" i="2"/>
  <c r="C26" i="2" s="1"/>
  <c r="B26" i="2"/>
  <c r="E22" i="2" l="1"/>
  <c r="E26" i="2" s="1"/>
  <c r="E23" i="2"/>
  <c r="F23" i="2" s="1"/>
  <c r="E24" i="2"/>
  <c r="F24" i="2" s="1"/>
  <c r="E25" i="2"/>
  <c r="F25" i="2" s="1"/>
  <c r="F26" i="2"/>
  <c r="D26" i="2"/>
  <c r="D11" i="2" l="1"/>
  <c r="C11" i="2"/>
  <c r="E10" i="2"/>
  <c r="F10" i="2" s="1"/>
  <c r="E9" i="2"/>
  <c r="B9" i="2"/>
  <c r="E8" i="2"/>
  <c r="F8" i="2" s="1"/>
  <c r="E7" i="2"/>
  <c r="B7" i="2"/>
  <c r="B11" i="2" s="1"/>
  <c r="E11" i="2" l="1"/>
  <c r="F9" i="2"/>
  <c r="F11" i="2"/>
  <c r="F7" i="2"/>
</calcChain>
</file>

<file path=xl/sharedStrings.xml><?xml version="1.0" encoding="utf-8"?>
<sst xmlns="http://schemas.openxmlformats.org/spreadsheetml/2006/main" count="56" uniqueCount="25">
  <si>
    <t xml:space="preserve">                 Середньомісячна з/п за 2021 рік по НУ "Запорізька Політехніка"</t>
  </si>
  <si>
    <t>грн., коп.</t>
  </si>
  <si>
    <t>Категорія співробітників</t>
  </si>
  <si>
    <t>Середньомісячна кількість працівників за 2021 р.</t>
  </si>
  <si>
    <t>ФОП за 2021 рік</t>
  </si>
  <si>
    <t>Всього ФОП 2021 р.</t>
  </si>
  <si>
    <t>Середньомісячна ЗП</t>
  </si>
  <si>
    <t>ЗФ</t>
  </si>
  <si>
    <t>СК</t>
  </si>
  <si>
    <t>НПП (АУП включно)</t>
  </si>
  <si>
    <t>Пед.працівники</t>
  </si>
  <si>
    <t>Спеціалісти та фахівці</t>
  </si>
  <si>
    <t>Робітники</t>
  </si>
  <si>
    <t>Всього</t>
  </si>
  <si>
    <t>Таблиця №8</t>
  </si>
  <si>
    <t>Середньомісячна кількість працівників за 2019 р.</t>
  </si>
  <si>
    <t>ФОП 2024 р.</t>
  </si>
  <si>
    <t>Всього ФОП за  2024 р.</t>
  </si>
  <si>
    <t>СФ</t>
  </si>
  <si>
    <t>Робочі</t>
  </si>
  <si>
    <t xml:space="preserve">                 Середньомісячна з/п за 2024 рік по НУ "Запорізька Політехніка"</t>
  </si>
  <si>
    <t xml:space="preserve">                 Середньомісячна з/п за 2025 рік по НУ "Запорізька Політехніка"</t>
  </si>
  <si>
    <t>ФОП 2025 р.</t>
  </si>
  <si>
    <t>Всього ФОП за  2025 р.</t>
  </si>
  <si>
    <t>Наукові,НПП (АУП включно)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</si>
</sst>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3" fillId="0" borderId="3" xfId="0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0" fontId="1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1" fillId="0" borderId="8" xfId="0" applyFont="1" applyBorder="1"/>
    <xf numFmtId="0" fontId="3" fillId="0" borderId="9" xfId="0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0" fontId="4" fillId="0" borderId="11" xfId="0" applyFont="1" applyBorder="1"/>
    <xf numFmtId="0" fontId="5" fillId="0" borderId="12" xfId="0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7" fillId="2" borderId="6" xfId="0" applyFont="1" applyFill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/>
    <xf numFmtId="3" fontId="6" fillId="0" borderId="6" xfId="0" applyNumberFormat="1" applyFont="1" applyBorder="1" applyAlignment="1">
      <alignment horizontal="center"/>
    </xf>
    <xf numFmtId="0" fontId="7" fillId="2" borderId="6" xfId="0" applyFont="1" applyFill="1" applyBorder="1"/>
    <xf numFmtId="4" fontId="7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/>
    <xf numFmtId="0" fontId="6" fillId="0" borderId="6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6" workbookViewId="0">
      <selection activeCell="A16" sqref="A16:F26"/>
    </sheetView>
  </sheetViews>
  <sheetFormatPr defaultRowHeight="15" x14ac:dyDescent="0.25"/>
  <cols>
    <col min="1" max="1" width="27.7109375" style="1" customWidth="1"/>
    <col min="2" max="2" width="16.7109375" style="1" customWidth="1"/>
    <col min="3" max="3" width="21.28515625" style="1" customWidth="1"/>
    <col min="4" max="4" width="20.5703125" style="1" customWidth="1"/>
    <col min="5" max="5" width="19" style="1" customWidth="1"/>
    <col min="6" max="6" width="23.7109375" style="1" customWidth="1"/>
    <col min="7" max="16384" width="9.140625" style="1"/>
  </cols>
  <sheetData>
    <row r="1" spans="1:6" hidden="1" x14ac:dyDescent="0.25">
      <c r="F1" s="2"/>
    </row>
    <row r="2" spans="1:6" ht="18.75" hidden="1" x14ac:dyDescent="0.3">
      <c r="A2" s="29" t="s">
        <v>0</v>
      </c>
      <c r="B2" s="29"/>
      <c r="C2" s="29"/>
      <c r="D2" s="29"/>
      <c r="E2" s="29"/>
      <c r="F2" s="29"/>
    </row>
    <row r="3" spans="1:6" hidden="1" x14ac:dyDescent="0.25">
      <c r="F3" s="1" t="s">
        <v>1</v>
      </c>
    </row>
    <row r="4" spans="1:6" hidden="1" x14ac:dyDescent="0.25"/>
    <row r="5" spans="1:6" hidden="1" x14ac:dyDescent="0.25">
      <c r="A5" s="30" t="s">
        <v>2</v>
      </c>
      <c r="B5" s="32" t="s">
        <v>3</v>
      </c>
      <c r="C5" s="34" t="s">
        <v>4</v>
      </c>
      <c r="D5" s="35"/>
      <c r="E5" s="32" t="s">
        <v>5</v>
      </c>
      <c r="F5" s="36" t="s">
        <v>6</v>
      </c>
    </row>
    <row r="6" spans="1:6" ht="15.75" hidden="1" thickBot="1" x14ac:dyDescent="0.3">
      <c r="A6" s="31"/>
      <c r="B6" s="33"/>
      <c r="C6" s="3" t="s">
        <v>7</v>
      </c>
      <c r="D6" s="3" t="s">
        <v>8</v>
      </c>
      <c r="E6" s="33"/>
      <c r="F6" s="37"/>
    </row>
    <row r="7" spans="1:6" ht="15.75" hidden="1" x14ac:dyDescent="0.25">
      <c r="A7" s="4" t="s">
        <v>9</v>
      </c>
      <c r="B7" s="5">
        <f>20+613</f>
        <v>633</v>
      </c>
      <c r="C7" s="6">
        <v>109774204.15000002</v>
      </c>
      <c r="D7" s="6">
        <v>44548735.819999993</v>
      </c>
      <c r="E7" s="6">
        <f>C7+D7</f>
        <v>154322939.97000003</v>
      </c>
      <c r="F7" s="7">
        <f>ROUND(E7/12/B7,2)</f>
        <v>20316.34</v>
      </c>
    </row>
    <row r="8" spans="1:6" ht="15.75" hidden="1" x14ac:dyDescent="0.25">
      <c r="A8" s="8" t="s">
        <v>10</v>
      </c>
      <c r="B8" s="9">
        <v>98</v>
      </c>
      <c r="C8" s="10">
        <v>12385530.91</v>
      </c>
      <c r="D8" s="10">
        <v>911328.94</v>
      </c>
      <c r="E8" s="10">
        <f>C8+D8</f>
        <v>13296859.85</v>
      </c>
      <c r="F8" s="11">
        <f>ROUND(E8/12/B8,2)</f>
        <v>11306.85</v>
      </c>
    </row>
    <row r="9" spans="1:6" ht="15.75" hidden="1" x14ac:dyDescent="0.25">
      <c r="A9" s="8" t="s">
        <v>11</v>
      </c>
      <c r="B9" s="9">
        <f>41+346</f>
        <v>387</v>
      </c>
      <c r="C9" s="10">
        <v>32963858.469999999</v>
      </c>
      <c r="D9" s="10">
        <v>6633407.6499999985</v>
      </c>
      <c r="E9" s="10">
        <f>C9+D9</f>
        <v>39597266.119999997</v>
      </c>
      <c r="F9" s="11">
        <f>ROUND(E9/12/B9,2)</f>
        <v>8526.5400000000009</v>
      </c>
    </row>
    <row r="10" spans="1:6" ht="15.75" hidden="1" x14ac:dyDescent="0.25">
      <c r="A10" s="12" t="s">
        <v>12</v>
      </c>
      <c r="B10" s="13">
        <v>215</v>
      </c>
      <c r="C10" s="14">
        <v>10287749.27</v>
      </c>
      <c r="D10" s="14">
        <v>7988285.7999999989</v>
      </c>
      <c r="E10" s="14">
        <f>C10+D10</f>
        <v>18276035.07</v>
      </c>
      <c r="F10" s="15">
        <f>ROUND(E10/12/B10,2)</f>
        <v>7083.73</v>
      </c>
    </row>
    <row r="11" spans="1:6" ht="16.5" hidden="1" thickBot="1" x14ac:dyDescent="0.3">
      <c r="A11" s="16" t="s">
        <v>13</v>
      </c>
      <c r="B11" s="17">
        <f>SUM(B7:B10)</f>
        <v>1333</v>
      </c>
      <c r="C11" s="18">
        <f>SUM(C7:C10)</f>
        <v>165411342.80000004</v>
      </c>
      <c r="D11" s="18">
        <f>SUM(D7:D10)</f>
        <v>60081758.209999986</v>
      </c>
      <c r="E11" s="18">
        <f>SUM(E7:E10)</f>
        <v>225493101.01000002</v>
      </c>
      <c r="F11" s="19">
        <f>ROUND(E11/12/B11,2)</f>
        <v>14096.84</v>
      </c>
    </row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x14ac:dyDescent="0.25">
      <c r="F16" s="2" t="s">
        <v>14</v>
      </c>
    </row>
    <row r="17" spans="1:6" ht="18.75" x14ac:dyDescent="0.3">
      <c r="A17" s="29" t="s">
        <v>21</v>
      </c>
      <c r="B17" s="29"/>
      <c r="C17" s="29"/>
      <c r="D17" s="29"/>
      <c r="E17" s="29"/>
      <c r="F17" s="29"/>
    </row>
    <row r="20" spans="1:6" ht="18.75" x14ac:dyDescent="0.3">
      <c r="A20" s="38" t="s">
        <v>2</v>
      </c>
      <c r="B20" s="40" t="s">
        <v>15</v>
      </c>
      <c r="C20" s="42" t="s">
        <v>22</v>
      </c>
      <c r="D20" s="43"/>
      <c r="E20" s="38" t="s">
        <v>23</v>
      </c>
      <c r="F20" s="38" t="s">
        <v>6</v>
      </c>
    </row>
    <row r="21" spans="1:6" ht="18.75" x14ac:dyDescent="0.3">
      <c r="A21" s="39"/>
      <c r="B21" s="41"/>
      <c r="C21" s="20" t="s">
        <v>7</v>
      </c>
      <c r="D21" s="20" t="s">
        <v>18</v>
      </c>
      <c r="E21" s="39"/>
      <c r="F21" s="39"/>
    </row>
    <row r="22" spans="1:6" ht="37.5" x14ac:dyDescent="0.3">
      <c r="A22" s="28" t="s">
        <v>24</v>
      </c>
      <c r="B22" s="22">
        <v>537</v>
      </c>
      <c r="C22" s="23">
        <v>115443055.39</v>
      </c>
      <c r="D22" s="23">
        <v>57875785.909999996</v>
      </c>
      <c r="E22" s="23">
        <f>D22+C22</f>
        <v>173318841.30000001</v>
      </c>
      <c r="F22" s="23">
        <f>E22/B22/12</f>
        <v>26896.157867783986</v>
      </c>
    </row>
    <row r="23" spans="1:6" ht="18.75" x14ac:dyDescent="0.3">
      <c r="A23" s="21" t="s">
        <v>10</v>
      </c>
      <c r="B23" s="22">
        <v>91</v>
      </c>
      <c r="C23" s="23">
        <v>8807696.1500000004</v>
      </c>
      <c r="D23" s="23">
        <v>9309762.3699999992</v>
      </c>
      <c r="E23" s="23">
        <f t="shared" ref="E23:E25" si="0">D23+C23</f>
        <v>18117458.52</v>
      </c>
      <c r="F23" s="23">
        <f t="shared" ref="F23:F25" si="1">E23/B23/12</f>
        <v>16591.079230769228</v>
      </c>
    </row>
    <row r="24" spans="1:6" ht="18.75" x14ac:dyDescent="0.3">
      <c r="A24" s="21" t="s">
        <v>11</v>
      </c>
      <c r="B24" s="24">
        <v>345</v>
      </c>
      <c r="C24" s="23">
        <v>31734214.32</v>
      </c>
      <c r="D24" s="23">
        <v>25655321.18</v>
      </c>
      <c r="E24" s="23">
        <f t="shared" si="0"/>
        <v>57389535.5</v>
      </c>
      <c r="F24" s="23">
        <f t="shared" si="1"/>
        <v>13862.206642512077</v>
      </c>
    </row>
    <row r="25" spans="1:6" ht="18.75" x14ac:dyDescent="0.3">
      <c r="A25" s="21" t="s">
        <v>19</v>
      </c>
      <c r="B25" s="22">
        <v>199</v>
      </c>
      <c r="C25" s="23">
        <v>11065197.140000001</v>
      </c>
      <c r="D25" s="23">
        <v>11534575.26</v>
      </c>
      <c r="E25" s="23">
        <f t="shared" si="0"/>
        <v>22599772.399999999</v>
      </c>
      <c r="F25" s="23">
        <f t="shared" si="1"/>
        <v>9463.8912897822429</v>
      </c>
    </row>
    <row r="26" spans="1:6" ht="18.75" x14ac:dyDescent="0.3">
      <c r="A26" s="25" t="s">
        <v>13</v>
      </c>
      <c r="B26" s="20">
        <f>SUM(B22:B25)</f>
        <v>1172</v>
      </c>
      <c r="C26" s="26">
        <f>SUM(C22:C25)</f>
        <v>167050163</v>
      </c>
      <c r="D26" s="26">
        <f>SUM(D22:D25)</f>
        <v>104375444.72000001</v>
      </c>
      <c r="E26" s="26">
        <f>SUM(E22:E25)</f>
        <v>271425607.72000003</v>
      </c>
      <c r="F26" s="27">
        <f>(C26+D26)/B26/12</f>
        <v>19299.317955062575</v>
      </c>
    </row>
  </sheetData>
  <mergeCells count="12">
    <mergeCell ref="A17:F17"/>
    <mergeCell ref="A20:A21"/>
    <mergeCell ref="B20:B21"/>
    <mergeCell ref="C20:D20"/>
    <mergeCell ref="E20:E21"/>
    <mergeCell ref="F20:F21"/>
    <mergeCell ref="A2:F2"/>
    <mergeCell ref="A5:A6"/>
    <mergeCell ref="B5:B6"/>
    <mergeCell ref="C5:D5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6" workbookViewId="0">
      <selection activeCell="A16" sqref="A1:XFD1048576"/>
    </sheetView>
  </sheetViews>
  <sheetFormatPr defaultRowHeight="15" x14ac:dyDescent="0.25"/>
  <cols>
    <col min="1" max="1" width="24" style="1" customWidth="1"/>
    <col min="2" max="2" width="16.7109375" style="1" customWidth="1"/>
    <col min="3" max="3" width="21.28515625" style="1" customWidth="1"/>
    <col min="4" max="4" width="18.7109375" style="1" customWidth="1"/>
    <col min="5" max="5" width="19" style="1" customWidth="1"/>
    <col min="6" max="6" width="23.7109375" style="1" customWidth="1"/>
    <col min="7" max="16384" width="9.140625" style="1"/>
  </cols>
  <sheetData>
    <row r="1" spans="1:6" hidden="1" x14ac:dyDescent="0.25">
      <c r="F1" s="2"/>
    </row>
    <row r="2" spans="1:6" ht="18.75" hidden="1" x14ac:dyDescent="0.3">
      <c r="A2" s="29" t="s">
        <v>0</v>
      </c>
      <c r="B2" s="29"/>
      <c r="C2" s="29"/>
      <c r="D2" s="29"/>
      <c r="E2" s="29"/>
      <c r="F2" s="29"/>
    </row>
    <row r="3" spans="1:6" hidden="1" x14ac:dyDescent="0.25">
      <c r="F3" s="1" t="s">
        <v>1</v>
      </c>
    </row>
    <row r="4" spans="1:6" hidden="1" x14ac:dyDescent="0.25"/>
    <row r="5" spans="1:6" hidden="1" x14ac:dyDescent="0.25">
      <c r="A5" s="30" t="s">
        <v>2</v>
      </c>
      <c r="B5" s="32" t="s">
        <v>3</v>
      </c>
      <c r="C5" s="34" t="s">
        <v>4</v>
      </c>
      <c r="D5" s="35"/>
      <c r="E5" s="32" t="s">
        <v>5</v>
      </c>
      <c r="F5" s="36" t="s">
        <v>6</v>
      </c>
    </row>
    <row r="6" spans="1:6" ht="15.75" hidden="1" thickBot="1" x14ac:dyDescent="0.3">
      <c r="A6" s="31"/>
      <c r="B6" s="33"/>
      <c r="C6" s="3" t="s">
        <v>7</v>
      </c>
      <c r="D6" s="3" t="s">
        <v>8</v>
      </c>
      <c r="E6" s="33"/>
      <c r="F6" s="37"/>
    </row>
    <row r="7" spans="1:6" ht="15.75" hidden="1" x14ac:dyDescent="0.25">
      <c r="A7" s="4" t="s">
        <v>9</v>
      </c>
      <c r="B7" s="5">
        <f>20+613</f>
        <v>633</v>
      </c>
      <c r="C7" s="6">
        <v>109774204.15000002</v>
      </c>
      <c r="D7" s="6">
        <v>44548735.819999993</v>
      </c>
      <c r="E7" s="6">
        <f>C7+D7</f>
        <v>154322939.97000003</v>
      </c>
      <c r="F7" s="7">
        <f>ROUND(E7/12/B7,2)</f>
        <v>20316.34</v>
      </c>
    </row>
    <row r="8" spans="1:6" ht="15.75" hidden="1" x14ac:dyDescent="0.25">
      <c r="A8" s="8" t="s">
        <v>10</v>
      </c>
      <c r="B8" s="9">
        <v>98</v>
      </c>
      <c r="C8" s="10">
        <v>12385530.91</v>
      </c>
      <c r="D8" s="10">
        <v>911328.94</v>
      </c>
      <c r="E8" s="10">
        <f>C8+D8</f>
        <v>13296859.85</v>
      </c>
      <c r="F8" s="11">
        <f>ROUND(E8/12/B8,2)</f>
        <v>11306.85</v>
      </c>
    </row>
    <row r="9" spans="1:6" ht="15.75" hidden="1" x14ac:dyDescent="0.25">
      <c r="A9" s="8" t="s">
        <v>11</v>
      </c>
      <c r="B9" s="9">
        <f>41+346</f>
        <v>387</v>
      </c>
      <c r="C9" s="10">
        <v>32963858.469999999</v>
      </c>
      <c r="D9" s="10">
        <v>6633407.6499999985</v>
      </c>
      <c r="E9" s="10">
        <f>C9+D9</f>
        <v>39597266.119999997</v>
      </c>
      <c r="F9" s="11">
        <f>ROUND(E9/12/B9,2)</f>
        <v>8526.5400000000009</v>
      </c>
    </row>
    <row r="10" spans="1:6" ht="15.75" hidden="1" x14ac:dyDescent="0.25">
      <c r="A10" s="12" t="s">
        <v>12</v>
      </c>
      <c r="B10" s="13">
        <v>215</v>
      </c>
      <c r="C10" s="14">
        <v>10287749.27</v>
      </c>
      <c r="D10" s="14">
        <v>7988285.7999999989</v>
      </c>
      <c r="E10" s="14">
        <f>C10+D10</f>
        <v>18276035.07</v>
      </c>
      <c r="F10" s="15">
        <f>ROUND(E10/12/B10,2)</f>
        <v>7083.73</v>
      </c>
    </row>
    <row r="11" spans="1:6" ht="16.5" hidden="1" thickBot="1" x14ac:dyDescent="0.3">
      <c r="A11" s="16" t="s">
        <v>13</v>
      </c>
      <c r="B11" s="17">
        <f>SUM(B7:B10)</f>
        <v>1333</v>
      </c>
      <c r="C11" s="18">
        <f>SUM(C7:C10)</f>
        <v>165411342.80000004</v>
      </c>
      <c r="D11" s="18">
        <f>SUM(D7:D10)</f>
        <v>60081758.209999986</v>
      </c>
      <c r="E11" s="18">
        <f>SUM(E7:E10)</f>
        <v>225493101.01000002</v>
      </c>
      <c r="F11" s="19">
        <f>ROUND(E11/12/B11,2)</f>
        <v>14096.84</v>
      </c>
    </row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x14ac:dyDescent="0.25">
      <c r="F16" s="2" t="s">
        <v>14</v>
      </c>
    </row>
    <row r="17" spans="1:6" ht="18.75" x14ac:dyDescent="0.3">
      <c r="A17" s="29" t="s">
        <v>20</v>
      </c>
      <c r="B17" s="29"/>
      <c r="C17" s="29"/>
      <c r="D17" s="29"/>
      <c r="E17" s="29"/>
      <c r="F17" s="29"/>
    </row>
    <row r="20" spans="1:6" ht="18.75" x14ac:dyDescent="0.3">
      <c r="A20" s="38" t="s">
        <v>2</v>
      </c>
      <c r="B20" s="40" t="s">
        <v>15</v>
      </c>
      <c r="C20" s="42" t="s">
        <v>16</v>
      </c>
      <c r="D20" s="43"/>
      <c r="E20" s="38" t="s">
        <v>17</v>
      </c>
      <c r="F20" s="38" t="s">
        <v>6</v>
      </c>
    </row>
    <row r="21" spans="1:6" ht="18.75" x14ac:dyDescent="0.3">
      <c r="A21" s="39"/>
      <c r="B21" s="41"/>
      <c r="C21" s="20" t="s">
        <v>7</v>
      </c>
      <c r="D21" s="20" t="s">
        <v>18</v>
      </c>
      <c r="E21" s="39"/>
      <c r="F21" s="39"/>
    </row>
    <row r="22" spans="1:6" ht="18.75" x14ac:dyDescent="0.3">
      <c r="A22" s="21" t="s">
        <v>9</v>
      </c>
      <c r="B22" s="22">
        <v>556</v>
      </c>
      <c r="C22" s="23">
        <f>(136603057.32-300847.15-207290.58+6975416.93-45200.53)+417439.47</f>
        <v>143442575.45999998</v>
      </c>
      <c r="D22" s="23">
        <f>((29506.1+12112+30322798.8-74514.45-36043.28+4227350.31-5934.07-24196.67)+427181.29)+3183931.87</f>
        <v>38062191.899999999</v>
      </c>
      <c r="E22" s="23">
        <f>D22+C22</f>
        <v>181504767.35999998</v>
      </c>
      <c r="F22" s="23">
        <f>E22/B22/12</f>
        <v>27203.951942446041</v>
      </c>
    </row>
    <row r="23" spans="1:6" ht="18.75" x14ac:dyDescent="0.3">
      <c r="A23" s="21" t="s">
        <v>10</v>
      </c>
      <c r="B23" s="22">
        <v>91</v>
      </c>
      <c r="C23" s="23">
        <f>12868286.68-82536.3-11.64</f>
        <v>12785738.739999998</v>
      </c>
      <c r="D23" s="23">
        <f>4504042.77-105981.56</f>
        <v>4398061.21</v>
      </c>
      <c r="E23" s="23">
        <f t="shared" ref="E23:E25" si="0">D23+C23</f>
        <v>17183799.949999999</v>
      </c>
      <c r="F23" s="23">
        <f t="shared" ref="F23:F25" si="1">E23/B23/12</f>
        <v>15736.08054029304</v>
      </c>
    </row>
    <row r="24" spans="1:6" ht="18.75" x14ac:dyDescent="0.3">
      <c r="A24" s="21" t="s">
        <v>11</v>
      </c>
      <c r="B24" s="24">
        <v>362</v>
      </c>
      <c r="C24" s="23">
        <f>(35043622.78-314890.03-33114.06-988.07+4118035.82-43821.74)+194560.53</f>
        <v>38963405.229999997</v>
      </c>
      <c r="D24" s="23">
        <f>((10052549.01-81413.21+3654375.29-11527.93+228061.64+469749.92+30700)+105964.91)+418166.3</f>
        <v>14866625.930000002</v>
      </c>
      <c r="E24" s="23">
        <f t="shared" si="0"/>
        <v>53830031.159999996</v>
      </c>
      <c r="F24" s="23">
        <f t="shared" si="1"/>
        <v>12391.811961325968</v>
      </c>
    </row>
    <row r="25" spans="1:6" ht="18.75" x14ac:dyDescent="0.3">
      <c r="A25" s="21" t="s">
        <v>19</v>
      </c>
      <c r="B25" s="22">
        <v>198</v>
      </c>
      <c r="C25" s="23">
        <f>13664001.35-1321.02-106573.11+8043.35</f>
        <v>13564150.57</v>
      </c>
      <c r="D25" s="23">
        <f>3700673.3-48255.59+4096094.07-18903.61</f>
        <v>7729608.169999999</v>
      </c>
      <c r="E25" s="23">
        <f t="shared" si="0"/>
        <v>21293758.739999998</v>
      </c>
      <c r="F25" s="23">
        <f t="shared" si="1"/>
        <v>8962.0196717171711</v>
      </c>
    </row>
    <row r="26" spans="1:6" ht="18.75" x14ac:dyDescent="0.3">
      <c r="A26" s="25" t="s">
        <v>13</v>
      </c>
      <c r="B26" s="20">
        <f>SUM(B22:B25)</f>
        <v>1207</v>
      </c>
      <c r="C26" s="26">
        <f>SUM(C22:C25)</f>
        <v>208755869.99999997</v>
      </c>
      <c r="D26" s="26">
        <f>SUM(D22:D25)</f>
        <v>65056487.210000001</v>
      </c>
      <c r="E26" s="26">
        <f>SUM(E22:E25)</f>
        <v>273812357.20999998</v>
      </c>
      <c r="F26" s="27">
        <f>(C26+D26)/B26/12</f>
        <v>18904.470947942555</v>
      </c>
    </row>
  </sheetData>
  <mergeCells count="12">
    <mergeCell ref="A17:F17"/>
    <mergeCell ref="A2:F2"/>
    <mergeCell ref="A20:A21"/>
    <mergeCell ref="B20:B21"/>
    <mergeCell ref="C20:D20"/>
    <mergeCell ref="E20:E21"/>
    <mergeCell ref="F20:F21"/>
    <mergeCell ref="A5:A6"/>
    <mergeCell ref="B5:B6"/>
    <mergeCell ref="C5:D5"/>
    <mergeCell ref="E5:E6"/>
    <mergeCell ref="F5:F6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2026-01-26T08:01:41Z</dcterms:modified>
</cp:coreProperties>
</file>