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 tabRatio="500"/>
  </bookViews>
  <sheets>
    <sheet name="2201160" sheetId="1" r:id="rId1"/>
  </sheets>
  <definedNames>
    <definedName name="_xlnm.Print_Area" localSheetId="0">'2201160'!$A$1:$F$243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0" i="1" l="1"/>
  <c r="C191" i="1" l="1"/>
  <c r="E206" i="1"/>
  <c r="C190" i="1"/>
  <c r="C201" i="1"/>
  <c r="B205" i="1"/>
  <c r="E208" i="1"/>
  <c r="B209" i="1"/>
  <c r="C209" i="1"/>
  <c r="E213" i="1"/>
  <c r="B227" i="1" l="1"/>
  <c r="C227" i="1"/>
  <c r="G14" i="1" l="1"/>
  <c r="C11" i="1"/>
  <c r="E15" i="1"/>
  <c r="E16" i="1"/>
  <c r="E17" i="1"/>
  <c r="E18" i="1"/>
  <c r="E19" i="1"/>
  <c r="E20" i="1"/>
  <c r="E23" i="1"/>
  <c r="E24" i="1"/>
  <c r="E25" i="1"/>
  <c r="E26" i="1"/>
  <c r="E27" i="1"/>
  <c r="E31" i="1"/>
  <c r="C178" i="1"/>
  <c r="B22" i="1"/>
  <c r="D176" i="1" l="1"/>
  <c r="D177" i="1"/>
  <c r="E243" i="1"/>
  <c r="E242" i="1" s="1"/>
  <c r="E240" i="1" s="1"/>
  <c r="E241" i="1" s="1"/>
  <c r="C242" i="1"/>
  <c r="B242" i="1"/>
  <c r="C241" i="1"/>
  <c r="B241" i="1"/>
  <c r="C238" i="1"/>
  <c r="C239" i="1" s="1"/>
  <c r="B238" i="1"/>
  <c r="B239" i="1" s="1"/>
  <c r="D235" i="1"/>
  <c r="C226" i="1"/>
  <c r="E232" i="1"/>
  <c r="E231" i="1"/>
  <c r="E230" i="1"/>
  <c r="E229" i="1"/>
  <c r="E228" i="1"/>
  <c r="B14" i="1"/>
  <c r="B6" i="1" s="1"/>
  <c r="C12" i="1"/>
  <c r="E12" i="1" s="1"/>
  <c r="G183" i="1"/>
  <c r="B178" i="1"/>
  <c r="B179" i="1" s="1"/>
  <c r="C179" i="1"/>
  <c r="C180" i="1"/>
  <c r="C181" i="1" s="1"/>
  <c r="B182" i="1"/>
  <c r="B180" i="1"/>
  <c r="C182" i="1"/>
  <c r="C22" i="1"/>
  <c r="E212" i="1"/>
  <c r="E211" i="1"/>
  <c r="E210" i="1"/>
  <c r="E209" i="1"/>
  <c r="E207" i="1"/>
  <c r="E205" i="1"/>
  <c r="E204" i="1"/>
  <c r="E203" i="1"/>
  <c r="C202" i="1"/>
  <c r="B202" i="1"/>
  <c r="D186" i="1"/>
  <c r="E202" i="1" l="1"/>
  <c r="D182" i="1"/>
  <c r="E226" i="1"/>
  <c r="C224" i="1"/>
  <c r="I226" i="1" s="1"/>
  <c r="D201" i="1"/>
  <c r="D202" i="1"/>
  <c r="C14" i="1"/>
  <c r="E22" i="1"/>
  <c r="D180" i="1"/>
  <c r="D178" i="1"/>
  <c r="D242" i="1"/>
  <c r="D240" i="1"/>
  <c r="E227" i="1"/>
  <c r="C225" i="1" l="1"/>
  <c r="C223" i="1"/>
  <c r="E224" i="1"/>
  <c r="E225" i="1" s="1"/>
  <c r="C6" i="1"/>
  <c r="C5" i="1" s="1"/>
  <c r="H11" i="1" s="1"/>
  <c r="H14" i="1"/>
  <c r="B226" i="1"/>
  <c r="E221" i="1"/>
  <c r="D219" i="1"/>
  <c r="B224" i="1" l="1"/>
  <c r="H226" i="1" s="1"/>
  <c r="D226" i="1"/>
  <c r="B223" i="1" l="1"/>
  <c r="B225" i="1"/>
  <c r="D224" i="1"/>
  <c r="B5" i="1"/>
  <c r="B12" i="1"/>
  <c r="E182" i="1" l="1"/>
  <c r="E180" i="1" s="1"/>
  <c r="E181" i="1" s="1"/>
  <c r="B181" i="1"/>
  <c r="D181" i="1" s="1"/>
  <c r="D175" i="1"/>
  <c r="F155" i="1"/>
  <c r="F145" i="1"/>
  <c r="C145" i="1"/>
  <c r="C138" i="1" s="1"/>
  <c r="F134" i="1"/>
  <c r="F126" i="1"/>
  <c r="F120" i="1" s="1"/>
  <c r="C126" i="1"/>
  <c r="C120" i="1" s="1"/>
  <c r="J105" i="1"/>
  <c r="J104" i="1"/>
  <c r="J103" i="1"/>
  <c r="J102" i="1"/>
  <c r="J101" i="1"/>
  <c r="J100" i="1"/>
  <c r="J99" i="1"/>
  <c r="J98" i="1"/>
  <c r="C98" i="1"/>
  <c r="J97" i="1"/>
  <c r="J96" i="1"/>
  <c r="J95" i="1"/>
  <c r="J94" i="1"/>
  <c r="J93" i="1"/>
  <c r="J92" i="1"/>
  <c r="J91" i="1"/>
  <c r="J90" i="1"/>
  <c r="J89" i="1"/>
  <c r="J88" i="1"/>
  <c r="C88" i="1"/>
  <c r="J87" i="1"/>
  <c r="J86" i="1"/>
  <c r="J85" i="1"/>
  <c r="J84" i="1"/>
  <c r="J83" i="1"/>
  <c r="J82" i="1"/>
  <c r="J81" i="1"/>
  <c r="C80" i="1"/>
  <c r="C71" i="1"/>
  <c r="J66" i="1"/>
  <c r="C66" i="1" s="1"/>
  <c r="J65" i="1"/>
  <c r="C65" i="1" s="1"/>
  <c r="J64" i="1"/>
  <c r="C64" i="1" s="1"/>
  <c r="J63" i="1"/>
  <c r="C63" i="1" s="1"/>
  <c r="J62" i="1"/>
  <c r="C62" i="1" s="1"/>
  <c r="J61" i="1"/>
  <c r="C61" i="1" s="1"/>
  <c r="J60" i="1"/>
  <c r="C60" i="1" s="1"/>
  <c r="J59" i="1"/>
  <c r="C59" i="1" s="1"/>
  <c r="J56" i="1"/>
  <c r="C56" i="1" s="1"/>
  <c r="J54" i="1"/>
  <c r="C54" i="1" s="1"/>
  <c r="J53" i="1"/>
  <c r="C53" i="1" s="1"/>
  <c r="J52" i="1"/>
  <c r="C52" i="1" s="1"/>
  <c r="J51" i="1"/>
  <c r="C51" i="1" s="1"/>
  <c r="J50" i="1"/>
  <c r="C50" i="1" s="1"/>
  <c r="K49" i="1"/>
  <c r="L49" i="1" s="1"/>
  <c r="K47" i="1"/>
  <c r="F13" i="1"/>
  <c r="B11" i="1"/>
  <c r="G11" i="1" s="1"/>
  <c r="D4" i="1"/>
  <c r="F138" i="1" l="1"/>
  <c r="C58" i="1"/>
  <c r="C49" i="1" s="1"/>
  <c r="K48" i="1" s="1"/>
  <c r="J49" i="1"/>
  <c r="C79" i="1"/>
  <c r="D14" i="1"/>
  <c r="E14" i="1"/>
  <c r="E13" i="1" l="1"/>
  <c r="C13" i="1"/>
  <c r="B13" i="1"/>
  <c r="D12" i="1"/>
  <c r="D13" i="1" s="1"/>
</calcChain>
</file>

<file path=xl/sharedStrings.xml><?xml version="1.0" encoding="utf-8"?>
<sst xmlns="http://schemas.openxmlformats.org/spreadsheetml/2006/main" count="212" uniqueCount="95">
  <si>
    <t>таблиця 2</t>
  </si>
  <si>
    <t>таблиця3</t>
  </si>
  <si>
    <t>ПОКАЗНИКИ</t>
  </si>
  <si>
    <t xml:space="preserve">Відсоток( +,-) </t>
  </si>
  <si>
    <t>Залишок невикористаних асигнувань у 2022 році</t>
  </si>
  <si>
    <t>Секвестр бюджету</t>
  </si>
  <si>
    <t>Кошторис з урахуванням зменьшення</t>
  </si>
  <si>
    <t>Додаткові асигнування на заробітну плату та нарахування</t>
  </si>
  <si>
    <t>Додаткові асигнування на комунальні послуги</t>
  </si>
  <si>
    <t>Додаткові асигнування на соціальні виплати студентам-сирітам</t>
  </si>
  <si>
    <t>Додаткові асигнування відповідно до постанови №1146 від 24.12.2019 р.</t>
  </si>
  <si>
    <t>Разом додаткові асигнування</t>
  </si>
  <si>
    <t>Кошторис зі змінами</t>
  </si>
  <si>
    <t>проверка</t>
  </si>
  <si>
    <t>Поточні видатки</t>
  </si>
  <si>
    <t>Заробітна плата</t>
  </si>
  <si>
    <t>Нарахування на зарплату</t>
  </si>
  <si>
    <t>Придбання товарів, обмундирування сиріт</t>
  </si>
  <si>
    <t>Харчування дітей-сиріт</t>
  </si>
  <si>
    <t>Оплата послуг(крім комунальних)</t>
  </si>
  <si>
    <t>Відрядження</t>
  </si>
  <si>
    <t>Оплата комунальних послуг</t>
  </si>
  <si>
    <t>Оплата теплопостачання</t>
  </si>
  <si>
    <t xml:space="preserve">Оплата водо пост. і водовідведення  </t>
  </si>
  <si>
    <t xml:space="preserve">Оплата електроенергії                                      </t>
  </si>
  <si>
    <t>Оплата природного газу</t>
  </si>
  <si>
    <t>Оплата інш.ком.послуг</t>
  </si>
  <si>
    <t>Окремі заходи розвитку по реалізації держ. програм</t>
  </si>
  <si>
    <t>Стипендія</t>
  </si>
  <si>
    <t>Інші пот. трансферти населенню</t>
  </si>
  <si>
    <t>Інші видатки</t>
  </si>
  <si>
    <t>Капітальні видатки</t>
  </si>
  <si>
    <t>Придбання обладнання</t>
  </si>
  <si>
    <t>Кап.рем.житл.фонду</t>
  </si>
  <si>
    <t>Кап.рем.інш.об.</t>
  </si>
  <si>
    <t>Реконструкція та реставрація інших обєктів</t>
  </si>
  <si>
    <t>ВРУЧНУЮ</t>
  </si>
  <si>
    <t>на коледжи</t>
  </si>
  <si>
    <t>Найменування планових показників</t>
  </si>
  <si>
    <t>2019 рік</t>
  </si>
  <si>
    <t>Фінансування з державного бюджету</t>
  </si>
  <si>
    <t>Оплата інш.ком.посл.</t>
  </si>
  <si>
    <t>Окремі заходи розвитку по реалізації держ.програм</t>
  </si>
  <si>
    <t>Кошторис</t>
  </si>
  <si>
    <t>сф</t>
  </si>
  <si>
    <t>Найменування</t>
  </si>
  <si>
    <t>ЗНТУ</t>
  </si>
  <si>
    <t>Видатки всього</t>
  </si>
  <si>
    <t>Придбання товарів</t>
  </si>
  <si>
    <t>Медикаменти та перев.матер.</t>
  </si>
  <si>
    <t>Продукти харчування ( комб. харчув.)</t>
  </si>
  <si>
    <t>Оплата послуг (крім комунальних)</t>
  </si>
  <si>
    <t>Видатки на відрядження</t>
  </si>
  <si>
    <t>Комунальні послуги</t>
  </si>
  <si>
    <t>Оплата водопостачання</t>
  </si>
  <si>
    <t>Оплата електроенергії</t>
  </si>
  <si>
    <t>Стипендії по дорученням</t>
  </si>
  <si>
    <t>Інші поточні трансферти населенню</t>
  </si>
  <si>
    <t>Придбання обладнання і предметів</t>
  </si>
  <si>
    <t>Капітальний ремонт інших об’єктів (кап.ремонт комп.техніки)</t>
  </si>
  <si>
    <t>Придбання землі і нематеріальних активів</t>
  </si>
  <si>
    <t>2018 рік</t>
  </si>
  <si>
    <t>Оплата водо пост. і водовідведення</t>
  </si>
  <si>
    <t xml:space="preserve">Оплата електроенергії  </t>
  </si>
  <si>
    <t>%</t>
  </si>
  <si>
    <t>Дослідження і розробки, окремі заходи розвитку по реалізації державних (регіональних)</t>
  </si>
  <si>
    <t>Видатки на оплату податків</t>
  </si>
  <si>
    <t>Кошторис з урахуванням зменшення</t>
  </si>
  <si>
    <t xml:space="preserve">Додаткові асигнування </t>
  </si>
  <si>
    <t>НДЧ</t>
  </si>
  <si>
    <t>Придбання товарів ( предмети, матеріали)</t>
  </si>
  <si>
    <t xml:space="preserve">Оплата електроенергії    </t>
  </si>
  <si>
    <t>Первісний  кошторис</t>
  </si>
  <si>
    <t>Кошторис з урахуванням збільшення</t>
  </si>
  <si>
    <t>Збільшення кошторису протягом року</t>
  </si>
  <si>
    <t>ЗАЛИШОК КОШТІВ</t>
  </si>
  <si>
    <t xml:space="preserve">Відсоток   ( +,-) </t>
  </si>
  <si>
    <t>Заповнювати по реєстру змін ЗФ</t>
  </si>
  <si>
    <t>Отримані та використані асигнування загального фонду КПКВ 2201080  НУ "Запорізька політехніка"</t>
  </si>
  <si>
    <t>Інши виплати населенню</t>
  </si>
  <si>
    <t>КОШТОРИС                  2024 рік</t>
  </si>
  <si>
    <t>КОШТОРИС                     2025 рік</t>
  </si>
  <si>
    <t>Використані асигнування у 2025 році</t>
  </si>
  <si>
    <t>Отримані та використані асигнування загального фонду КПКВ 2201190  НУ "Запорізька політехніка"                                                              тис.грн.</t>
  </si>
  <si>
    <r>
      <t xml:space="preserve">Отримані та використані асигнування </t>
    </r>
    <r>
      <rPr>
        <b/>
        <sz val="36"/>
        <color rgb="FFFF0000"/>
        <rFont val="Times New Roman"/>
        <family val="1"/>
        <charset val="204"/>
      </rPr>
      <t>загального фонду</t>
    </r>
    <r>
      <rPr>
        <b/>
        <sz val="28"/>
        <rFont val="Times New Roman"/>
        <family val="1"/>
        <charset val="204"/>
      </rPr>
      <t xml:space="preserve"> КПКВ 2201160  НУ "Запорізька політехніка"                                                      тис.грн.</t>
    </r>
  </si>
  <si>
    <r>
      <t xml:space="preserve">Отримані та використані асигнування </t>
    </r>
    <r>
      <rPr>
        <b/>
        <sz val="28"/>
        <color rgb="FFFF0000"/>
        <rFont val="Times New Roman"/>
        <family val="1"/>
        <charset val="204"/>
      </rPr>
      <t>загального фонду</t>
    </r>
    <r>
      <rPr>
        <b/>
        <sz val="18"/>
        <color theme="1"/>
        <rFont val="Times New Roman"/>
        <family val="1"/>
        <charset val="204"/>
      </rPr>
      <t xml:space="preserve"> КПКВК  </t>
    </r>
    <r>
      <rPr>
        <b/>
        <sz val="24"/>
        <color theme="1"/>
        <rFont val="Times New Roman"/>
        <family val="1"/>
        <charset val="204"/>
      </rPr>
      <t>2201700                                       НУ "Запорізька політехніка"                                                                                   тис.грн.</t>
    </r>
  </si>
  <si>
    <t>КОШТОРИС                     2025 рік (січень-квітень)</t>
  </si>
  <si>
    <t>Отдала ЛЕНЕ</t>
  </si>
  <si>
    <t>Отримані та використані асигнування загального фонду КПКВ 2201040 (2201390)  НУ "Запорізька політехніка"        тис.грн.</t>
  </si>
  <si>
    <t>Збільшення кошторису (нові НДР)</t>
  </si>
  <si>
    <t>Разом збільшення</t>
  </si>
  <si>
    <t>Первісний кошторис</t>
  </si>
  <si>
    <t>КОШТОРИС                  2024 рік  
(2201040)</t>
  </si>
  <si>
    <t>КОШТОРИС                     2025 рік 
(2201390)</t>
  </si>
  <si>
    <t xml:space="preserve">Відсоток
 ( +,-)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</si>
</sst>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#,##0&quot;р.&quot;;[Red]\-#,##0&quot;р.&quot;"/>
  </numFmts>
  <fonts count="59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name val="Arial Cyr"/>
      <charset val="204"/>
    </font>
    <font>
      <b/>
      <sz val="22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24"/>
      <name val="Times New Roman"/>
      <family val="1"/>
      <charset val="204"/>
    </font>
    <font>
      <b/>
      <u/>
      <sz val="24"/>
      <color rgb="FF000000"/>
      <name val="Times New Roman"/>
      <family val="1"/>
      <charset val="204"/>
    </font>
    <font>
      <b/>
      <sz val="26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u/>
      <sz val="11"/>
      <color rgb="FF993300"/>
      <name val="Times New Roman"/>
      <family val="1"/>
      <charset val="204"/>
    </font>
    <font>
      <b/>
      <i/>
      <sz val="11"/>
      <color rgb="FF9933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u/>
      <sz val="20"/>
      <color rgb="FF000000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4"/>
      <color rgb="FF9933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rgb="FFC0C0C0"/>
      <name val="Times New Roman"/>
      <family val="1"/>
      <charset val="204"/>
    </font>
    <font>
      <b/>
      <sz val="11"/>
      <color rgb="FFC0C0C0"/>
      <name val="Times New Roman"/>
      <family val="1"/>
      <charset val="204"/>
    </font>
    <font>
      <b/>
      <sz val="22"/>
      <color rgb="FFC0C0C0"/>
      <name val="Times New Roman"/>
      <family val="1"/>
      <charset val="204"/>
    </font>
    <font>
      <b/>
      <u/>
      <sz val="22"/>
      <color rgb="FFC0C0C0"/>
      <name val="Times New Roman"/>
      <family val="1"/>
      <charset val="204"/>
    </font>
    <font>
      <b/>
      <sz val="20"/>
      <color rgb="FFC0C0C0"/>
      <name val="Times New Roman"/>
      <family val="1"/>
      <charset val="204"/>
    </font>
    <font>
      <sz val="22"/>
      <color rgb="FFC0C0C0"/>
      <name val="Times New Roman"/>
      <family val="1"/>
      <charset val="204"/>
    </font>
    <font>
      <b/>
      <u/>
      <sz val="24"/>
      <color rgb="FFC0C0C0"/>
      <name val="Times New Roman"/>
      <family val="1"/>
      <charset val="204"/>
    </font>
    <font>
      <b/>
      <sz val="24"/>
      <color rgb="FFC0C0C0"/>
      <name val="Times New Roman"/>
      <family val="1"/>
      <charset val="204"/>
    </font>
    <font>
      <b/>
      <u/>
      <sz val="26"/>
      <color rgb="FFC0C0C0"/>
      <name val="Times New Roman"/>
      <family val="1"/>
      <charset val="204"/>
    </font>
    <font>
      <b/>
      <sz val="36"/>
      <color rgb="FFFFFF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u/>
      <sz val="2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28"/>
      <color rgb="FFFFFF00"/>
      <name val="Times New Roman"/>
      <family val="1"/>
      <charset val="204"/>
    </font>
    <font>
      <b/>
      <sz val="20"/>
      <color rgb="FFFFFF00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u/>
      <sz val="28"/>
      <color rgb="FFFF0000"/>
      <name val="Times New Roman"/>
      <family val="1"/>
      <charset val="204"/>
    </font>
    <font>
      <b/>
      <sz val="24"/>
      <color rgb="FFFFFF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0"/>
      <name val="Arial Cyr"/>
      <family val="2"/>
    </font>
    <font>
      <b/>
      <u/>
      <sz val="2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8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CCCCFF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9" fillId="0" borderId="0" applyBorder="0" applyProtection="0"/>
    <xf numFmtId="0" fontId="55" fillId="0" borderId="0"/>
  </cellStyleXfs>
  <cellXfs count="241">
    <xf numFmtId="0" fontId="0" fillId="0" borderId="0" xfId="0"/>
    <xf numFmtId="0" fontId="1" fillId="0" borderId="0" xfId="0" applyFont="1"/>
    <xf numFmtId="2" fontId="1" fillId="0" borderId="0" xfId="0" applyNumberFormat="1" applyFont="1"/>
    <xf numFmtId="9" fontId="1" fillId="0" borderId="0" xfId="1" applyFont="1" applyBorder="1" applyProtection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9" fontId="1" fillId="0" borderId="0" xfId="1" applyFont="1" applyBorder="1" applyAlignment="1" applyProtection="1">
      <alignment horizontal="center"/>
    </xf>
    <xf numFmtId="0" fontId="8" fillId="2" borderId="3" xfId="0" applyFont="1" applyFill="1" applyBorder="1" applyAlignment="1">
      <alignment vertical="center" wrapText="1"/>
    </xf>
    <xf numFmtId="164" fontId="9" fillId="2" borderId="4" xfId="0" applyNumberFormat="1" applyFont="1" applyFill="1" applyBorder="1" applyAlignment="1">
      <alignment vertical="center" wrapText="1"/>
    </xf>
    <xf numFmtId="165" fontId="10" fillId="2" borderId="4" xfId="0" applyNumberFormat="1" applyFont="1" applyFill="1" applyBorder="1" applyAlignment="1">
      <alignment vertical="center" wrapText="1"/>
    </xf>
    <xf numFmtId="2" fontId="10" fillId="2" borderId="4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65" fontId="4" fillId="2" borderId="4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2" fontId="11" fillId="2" borderId="4" xfId="0" applyNumberFormat="1" applyFont="1" applyFill="1" applyBorder="1" applyAlignment="1">
      <alignment vertical="center" wrapText="1"/>
    </xf>
    <xf numFmtId="165" fontId="15" fillId="2" borderId="4" xfId="0" applyNumberFormat="1" applyFont="1" applyFill="1" applyBorder="1" applyAlignment="1">
      <alignment vertical="center" wrapText="1"/>
    </xf>
    <xf numFmtId="164" fontId="7" fillId="2" borderId="4" xfId="0" applyNumberFormat="1" applyFont="1" applyFill="1" applyBorder="1" applyAlignment="1">
      <alignment vertical="center" wrapText="1"/>
    </xf>
    <xf numFmtId="10" fontId="4" fillId="2" borderId="4" xfId="0" applyNumberFormat="1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166" fontId="9" fillId="3" borderId="4" xfId="0" applyNumberFormat="1" applyFont="1" applyFill="1" applyBorder="1" applyAlignment="1">
      <alignment vertical="center" wrapText="1"/>
    </xf>
    <xf numFmtId="164" fontId="9" fillId="4" borderId="4" xfId="0" applyNumberFormat="1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2" fontId="6" fillId="5" borderId="4" xfId="0" applyNumberFormat="1" applyFont="1" applyFill="1" applyBorder="1" applyAlignment="1">
      <alignment vertical="center" wrapText="1"/>
    </xf>
    <xf numFmtId="10" fontId="4" fillId="5" borderId="4" xfId="0" applyNumberFormat="1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5" fontId="9" fillId="0" borderId="4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9" fillId="0" borderId="3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2" fontId="9" fillId="0" borderId="5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165" fontId="9" fillId="0" borderId="3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0" fontId="7" fillId="0" borderId="5" xfId="0" applyFont="1" applyBorder="1"/>
    <xf numFmtId="2" fontId="7" fillId="0" borderId="5" xfId="0" applyNumberFormat="1" applyFont="1" applyBorder="1"/>
    <xf numFmtId="165" fontId="9" fillId="0" borderId="1" xfId="0" applyNumberFormat="1" applyFont="1" applyBorder="1"/>
    <xf numFmtId="0" fontId="7" fillId="0" borderId="1" xfId="0" applyFont="1" applyBorder="1"/>
    <xf numFmtId="0" fontId="7" fillId="0" borderId="3" xfId="0" applyFont="1" applyBorder="1"/>
    <xf numFmtId="2" fontId="7" fillId="0" borderId="1" xfId="0" applyNumberFormat="1" applyFont="1" applyBorder="1"/>
    <xf numFmtId="165" fontId="9" fillId="0" borderId="3" xfId="0" applyNumberFormat="1" applyFont="1" applyBorder="1"/>
    <xf numFmtId="0" fontId="4" fillId="0" borderId="1" xfId="0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165" fontId="9" fillId="0" borderId="3" xfId="0" applyNumberFormat="1" applyFont="1" applyBorder="1" applyAlignment="1">
      <alignment vertical="center"/>
    </xf>
    <xf numFmtId="0" fontId="2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9" fontId="19" fillId="0" borderId="0" xfId="1" applyFont="1" applyBorder="1" applyProtection="1"/>
    <xf numFmtId="0" fontId="20" fillId="0" borderId="0" xfId="0" applyFont="1" applyAlignment="1">
      <alignment horizontal="center"/>
    </xf>
    <xf numFmtId="166" fontId="18" fillId="0" borderId="7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0" borderId="4" xfId="0" applyFont="1" applyBorder="1" applyAlignment="1">
      <alignment vertical="center" wrapText="1"/>
    </xf>
    <xf numFmtId="2" fontId="23" fillId="0" borderId="4" xfId="0" applyNumberFormat="1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64" fontId="2" fillId="0" borderId="7" xfId="0" applyNumberFormat="1" applyFont="1" applyBorder="1" applyAlignment="1">
      <alignment horizontal="center"/>
    </xf>
    <xf numFmtId="166" fontId="1" fillId="0" borderId="0" xfId="0" applyNumberFormat="1" applyFont="1"/>
    <xf numFmtId="0" fontId="25" fillId="0" borderId="4" xfId="0" applyFont="1" applyBorder="1" applyAlignment="1">
      <alignment vertical="center" wrapText="1"/>
    </xf>
    <xf numFmtId="2" fontId="25" fillId="0" borderId="4" xfId="0" applyNumberFormat="1" applyFont="1" applyBorder="1" applyAlignment="1">
      <alignment vertical="center" wrapText="1"/>
    </xf>
    <xf numFmtId="166" fontId="25" fillId="0" borderId="4" xfId="0" applyNumberFormat="1" applyFont="1" applyBorder="1" applyAlignment="1">
      <alignment vertical="center" wrapText="1"/>
    </xf>
    <xf numFmtId="166" fontId="25" fillId="0" borderId="0" xfId="0" applyNumberFormat="1" applyFont="1" applyAlignment="1">
      <alignment vertical="center" wrapText="1"/>
    </xf>
    <xf numFmtId="0" fontId="2" fillId="0" borderId="7" xfId="0" applyFont="1" applyBorder="1" applyAlignment="1">
      <alignment horizontal="center"/>
    </xf>
    <xf numFmtId="0" fontId="21" fillId="0" borderId="3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2" fontId="25" fillId="0" borderId="5" xfId="0" applyNumberFormat="1" applyFont="1" applyBorder="1" applyAlignment="1">
      <alignment vertical="center" wrapText="1"/>
    </xf>
    <xf numFmtId="2" fontId="25" fillId="0" borderId="1" xfId="0" applyNumberFormat="1" applyFont="1" applyBorder="1" applyAlignment="1">
      <alignment vertical="center" wrapText="1"/>
    </xf>
    <xf numFmtId="2" fontId="25" fillId="0" borderId="0" xfId="0" applyNumberFormat="1" applyFont="1" applyAlignment="1">
      <alignment vertical="center" wrapText="1"/>
    </xf>
    <xf numFmtId="0" fontId="21" fillId="0" borderId="5" xfId="0" applyFont="1" applyBorder="1" applyAlignment="1">
      <alignment vertical="center" wrapText="1"/>
    </xf>
    <xf numFmtId="2" fontId="25" fillId="0" borderId="3" xfId="0" applyNumberFormat="1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2" fontId="25" fillId="0" borderId="8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2" fontId="22" fillId="0" borderId="10" xfId="0" applyNumberFormat="1" applyFont="1" applyBorder="1" applyAlignment="1">
      <alignment horizontal="center" vertical="center"/>
    </xf>
    <xf numFmtId="167" fontId="22" fillId="0" borderId="5" xfId="0" applyNumberFormat="1" applyFont="1" applyBorder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vertical="center"/>
    </xf>
    <xf numFmtId="2" fontId="22" fillId="0" borderId="4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2" fontId="22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6" borderId="4" xfId="0" applyFont="1" applyFill="1" applyBorder="1" applyAlignment="1">
      <alignment vertical="center" wrapText="1"/>
    </xf>
    <xf numFmtId="2" fontId="23" fillId="6" borderId="4" xfId="0" applyNumberFormat="1" applyFont="1" applyFill="1" applyBorder="1" applyAlignment="1">
      <alignment vertical="center" wrapText="1"/>
    </xf>
    <xf numFmtId="2" fontId="24" fillId="6" borderId="4" xfId="0" applyNumberFormat="1" applyFont="1" applyFill="1" applyBorder="1" applyAlignment="1">
      <alignment vertical="center" wrapText="1"/>
    </xf>
    <xf numFmtId="2" fontId="24" fillId="6" borderId="0" xfId="0" applyNumberFormat="1" applyFont="1" applyFill="1" applyAlignment="1">
      <alignment vertical="center" wrapText="1"/>
    </xf>
    <xf numFmtId="0" fontId="18" fillId="0" borderId="7" xfId="0" applyFont="1" applyBorder="1" applyAlignment="1">
      <alignment horizontal="center"/>
    </xf>
    <xf numFmtId="2" fontId="24" fillId="0" borderId="4" xfId="0" applyNumberFormat="1" applyFont="1" applyBorder="1" applyAlignment="1">
      <alignment vertical="center" wrapText="1"/>
    </xf>
    <xf numFmtId="2" fontId="24" fillId="0" borderId="0" xfId="0" applyNumberFormat="1" applyFont="1" applyAlignment="1">
      <alignment vertical="center" wrapText="1"/>
    </xf>
    <xf numFmtId="0" fontId="22" fillId="0" borderId="4" xfId="0" applyFont="1" applyBorder="1" applyAlignment="1">
      <alignment vertical="center" wrapText="1"/>
    </xf>
    <xf numFmtId="2" fontId="22" fillId="0" borderId="4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2" fontId="22" fillId="0" borderId="8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2" fontId="22" fillId="0" borderId="1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2" fontId="22" fillId="0" borderId="2" xfId="0" applyNumberFormat="1" applyFont="1" applyBorder="1" applyAlignment="1">
      <alignment vertical="center" wrapText="1"/>
    </xf>
    <xf numFmtId="2" fontId="25" fillId="0" borderId="2" xfId="0" applyNumberFormat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2" fontId="23" fillId="0" borderId="2" xfId="0" applyNumberFormat="1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2" fontId="27" fillId="0" borderId="8" xfId="0" applyNumberFormat="1" applyFont="1" applyBorder="1" applyAlignment="1">
      <alignment vertical="center" wrapText="1"/>
    </xf>
    <xf numFmtId="2" fontId="28" fillId="0" borderId="2" xfId="0" applyNumberFormat="1" applyFont="1" applyBorder="1" applyAlignment="1">
      <alignment vertical="top" wrapText="1"/>
    </xf>
    <xf numFmtId="2" fontId="28" fillId="0" borderId="0" xfId="0" applyNumberFormat="1" applyFont="1" applyAlignment="1">
      <alignment vertical="top" wrapText="1"/>
    </xf>
    <xf numFmtId="0" fontId="29" fillId="0" borderId="0" xfId="0" applyFont="1"/>
    <xf numFmtId="2" fontId="29" fillId="0" borderId="0" xfId="0" applyNumberFormat="1" applyFont="1"/>
    <xf numFmtId="0" fontId="29" fillId="0" borderId="0" xfId="0" applyFont="1" applyAlignment="1">
      <alignment horizontal="center"/>
    </xf>
    <xf numFmtId="9" fontId="29" fillId="0" borderId="0" xfId="1" applyFont="1" applyBorder="1" applyProtection="1"/>
    <xf numFmtId="0" fontId="30" fillId="0" borderId="0" xfId="0" applyFont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2" fontId="31" fillId="0" borderId="2" xfId="0" applyNumberFormat="1" applyFont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2" fontId="32" fillId="7" borderId="4" xfId="0" applyNumberFormat="1" applyFont="1" applyFill="1" applyBorder="1" applyAlignment="1">
      <alignment vertical="center" wrapText="1"/>
    </xf>
    <xf numFmtId="0" fontId="31" fillId="7" borderId="4" xfId="0" applyFont="1" applyFill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2" fontId="33" fillId="0" borderId="4" xfId="0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166" fontId="33" fillId="0" borderId="1" xfId="0" applyNumberFormat="1" applyFont="1" applyBorder="1" applyAlignment="1">
      <alignment vertical="center" wrapText="1"/>
    </xf>
    <xf numFmtId="2" fontId="33" fillId="0" borderId="3" xfId="0" applyNumberFormat="1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166" fontId="33" fillId="0" borderId="3" xfId="0" applyNumberFormat="1" applyFont="1" applyBorder="1" applyAlignment="1">
      <alignment vertical="center" wrapText="1"/>
    </xf>
    <xf numFmtId="164" fontId="29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9" fontId="34" fillId="0" borderId="0" xfId="1" applyFont="1" applyBorder="1" applyAlignment="1" applyProtection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4" xfId="0" applyFont="1" applyBorder="1" applyAlignment="1">
      <alignment vertical="center" wrapText="1"/>
    </xf>
    <xf numFmtId="2" fontId="35" fillId="0" borderId="4" xfId="0" applyNumberFormat="1" applyFont="1" applyBorder="1" applyAlignment="1">
      <alignment vertical="center" wrapText="1"/>
    </xf>
    <xf numFmtId="2" fontId="36" fillId="0" borderId="4" xfId="0" applyNumberFormat="1" applyFont="1" applyBorder="1" applyAlignment="1">
      <alignment vertical="center" wrapText="1"/>
    </xf>
    <xf numFmtId="0" fontId="37" fillId="7" borderId="4" xfId="0" applyFont="1" applyFill="1" applyBorder="1" applyAlignment="1">
      <alignment vertical="center" wrapText="1"/>
    </xf>
    <xf numFmtId="2" fontId="37" fillId="7" borderId="4" xfId="0" applyNumberFormat="1" applyFont="1" applyFill="1" applyBorder="1" applyAlignment="1">
      <alignment vertical="center" wrapText="1"/>
    </xf>
    <xf numFmtId="166" fontId="33" fillId="0" borderId="4" xfId="0" applyNumberFormat="1" applyFont="1" applyBorder="1" applyAlignment="1">
      <alignment vertical="center" wrapText="1"/>
    </xf>
    <xf numFmtId="2" fontId="33" fillId="0" borderId="1" xfId="0" applyNumberFormat="1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2" fontId="33" fillId="0" borderId="8" xfId="0" applyNumberFormat="1" applyFont="1" applyBorder="1" applyAlignment="1">
      <alignment vertical="center" wrapText="1"/>
    </xf>
    <xf numFmtId="166" fontId="33" fillId="0" borderId="8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2" fontId="33" fillId="0" borderId="2" xfId="0" applyNumberFormat="1" applyFont="1" applyBorder="1" applyAlignment="1">
      <alignment vertical="center" wrapText="1"/>
    </xf>
    <xf numFmtId="166" fontId="33" fillId="0" borderId="2" xfId="0" applyNumberFormat="1" applyFont="1" applyBorder="1" applyAlignment="1">
      <alignment vertical="center" wrapText="1"/>
    </xf>
    <xf numFmtId="2" fontId="9" fillId="2" borderId="4" xfId="0" applyNumberFormat="1" applyFont="1" applyFill="1" applyBorder="1" applyAlignment="1">
      <alignment vertical="center" wrapText="1"/>
    </xf>
    <xf numFmtId="10" fontId="7" fillId="2" borderId="4" xfId="0" applyNumberFormat="1" applyFont="1" applyFill="1" applyBorder="1" applyAlignment="1">
      <alignment vertical="center" wrapText="1"/>
    </xf>
    <xf numFmtId="10" fontId="6" fillId="2" borderId="4" xfId="0" applyNumberFormat="1" applyFont="1" applyFill="1" applyBorder="1" applyAlignment="1">
      <alignment vertical="center" wrapText="1"/>
    </xf>
    <xf numFmtId="0" fontId="38" fillId="0" borderId="0" xfId="0" applyFont="1"/>
    <xf numFmtId="2" fontId="6" fillId="2" borderId="4" xfId="0" applyNumberFormat="1" applyFont="1" applyFill="1" applyBorder="1" applyAlignment="1">
      <alignment vertical="center" wrapText="1"/>
    </xf>
    <xf numFmtId="2" fontId="12" fillId="2" borderId="4" xfId="0" applyNumberFormat="1" applyFont="1" applyFill="1" applyBorder="1" applyAlignment="1">
      <alignment vertical="center" wrapText="1"/>
    </xf>
    <xf numFmtId="2" fontId="8" fillId="2" borderId="4" xfId="0" applyNumberFormat="1" applyFont="1" applyFill="1" applyBorder="1" applyAlignment="1">
      <alignment vertical="center" wrapText="1"/>
    </xf>
    <xf numFmtId="4" fontId="6" fillId="5" borderId="4" xfId="0" applyNumberFormat="1" applyFont="1" applyFill="1" applyBorder="1" applyAlignment="1">
      <alignment vertical="center" wrapText="1"/>
    </xf>
    <xf numFmtId="2" fontId="9" fillId="0" borderId="4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10" fillId="2" borderId="4" xfId="0" applyNumberFormat="1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164" fontId="41" fillId="0" borderId="0" xfId="0" applyNumberFormat="1" applyFont="1"/>
    <xf numFmtId="4" fontId="9" fillId="2" borderId="4" xfId="0" applyNumberFormat="1" applyFont="1" applyFill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0" fontId="44" fillId="0" borderId="0" xfId="0" applyFont="1"/>
    <xf numFmtId="2" fontId="45" fillId="0" borderId="0" xfId="0" applyNumberFormat="1" applyFont="1" applyAlignment="1">
      <alignment horizontal="center"/>
    </xf>
    <xf numFmtId="2" fontId="45" fillId="0" borderId="0" xfId="1" applyNumberFormat="1" applyFont="1" applyBorder="1" applyProtection="1"/>
    <xf numFmtId="4" fontId="40" fillId="2" borderId="4" xfId="0" applyNumberFormat="1" applyFont="1" applyFill="1" applyBorder="1" applyAlignment="1">
      <alignment vertical="center" wrapText="1"/>
    </xf>
    <xf numFmtId="2" fontId="9" fillId="10" borderId="2" xfId="0" applyNumberFormat="1" applyFont="1" applyFill="1" applyBorder="1" applyAlignment="1">
      <alignment vertical="center" wrapText="1"/>
    </xf>
    <xf numFmtId="2" fontId="47" fillId="0" borderId="0" xfId="0" applyNumberFormat="1" applyFont="1"/>
    <xf numFmtId="0" fontId="48" fillId="0" borderId="0" xfId="0" applyFont="1"/>
    <xf numFmtId="2" fontId="49" fillId="0" borderId="0" xfId="0" applyNumberFormat="1" applyFont="1"/>
    <xf numFmtId="2" fontId="49" fillId="0" borderId="0" xfId="1" applyNumberFormat="1" applyFont="1" applyBorder="1" applyProtection="1"/>
    <xf numFmtId="10" fontId="51" fillId="2" borderId="4" xfId="0" applyNumberFormat="1" applyFont="1" applyFill="1" applyBorder="1" applyAlignment="1">
      <alignment vertical="center" wrapText="1"/>
    </xf>
    <xf numFmtId="165" fontId="52" fillId="2" borderId="4" xfId="0" applyNumberFormat="1" applyFont="1" applyFill="1" applyBorder="1" applyAlignment="1">
      <alignment vertical="center" wrapText="1"/>
    </xf>
    <xf numFmtId="165" fontId="50" fillId="2" borderId="4" xfId="0" applyNumberFormat="1" applyFont="1" applyFill="1" applyBorder="1" applyAlignment="1">
      <alignment vertical="center" wrapText="1"/>
    </xf>
    <xf numFmtId="164" fontId="50" fillId="2" borderId="4" xfId="0" applyNumberFormat="1" applyFont="1" applyFill="1" applyBorder="1" applyAlignment="1">
      <alignment vertical="center" wrapText="1"/>
    </xf>
    <xf numFmtId="0" fontId="53" fillId="0" borderId="0" xfId="0" applyFont="1"/>
    <xf numFmtId="4" fontId="6" fillId="0" borderId="1" xfId="0" applyNumberFormat="1" applyFont="1" applyBorder="1" applyAlignment="1">
      <alignment horizontal="center" vertical="center" wrapText="1"/>
    </xf>
    <xf numFmtId="4" fontId="6" fillId="11" borderId="1" xfId="2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 wrapText="1"/>
    </xf>
    <xf numFmtId="2" fontId="6" fillId="1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10" fontId="4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Border="1" applyAlignment="1">
      <alignment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56" fillId="2" borderId="3" xfId="0" applyFont="1" applyFill="1" applyBorder="1" applyAlignment="1">
      <alignment vertical="center" wrapText="1"/>
    </xf>
    <xf numFmtId="2" fontId="12" fillId="2" borderId="4" xfId="0" applyNumberFormat="1" applyFont="1" applyFill="1" applyBorder="1" applyAlignment="1">
      <alignment horizontal="left" vertical="center" wrapText="1"/>
    </xf>
    <xf numFmtId="164" fontId="12" fillId="2" borderId="4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0" fontId="16" fillId="0" borderId="6" xfId="0" applyFont="1" applyBorder="1" applyAlignment="1">
      <alignment wrapText="1"/>
    </xf>
    <xf numFmtId="0" fontId="25" fillId="0" borderId="1" xfId="0" applyFont="1" applyBorder="1" applyAlignment="1">
      <alignment vertical="center" wrapText="1"/>
    </xf>
    <xf numFmtId="2" fontId="25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166" fontId="33" fillId="0" borderId="1" xfId="0" applyNumberFormat="1" applyFont="1" applyBorder="1" applyAlignment="1">
      <alignment vertical="center" wrapText="1"/>
    </xf>
    <xf numFmtId="0" fontId="6" fillId="9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54" fillId="8" borderId="0" xfId="0" applyFont="1" applyFill="1" applyAlignment="1">
      <alignment horizontal="center" vertical="center" wrapText="1"/>
    </xf>
    <xf numFmtId="0" fontId="42" fillId="9" borderId="11" xfId="0" applyFont="1" applyFill="1" applyBorder="1" applyAlignment="1">
      <alignment wrapText="1"/>
    </xf>
    <xf numFmtId="0" fontId="42" fillId="9" borderId="12" xfId="0" applyFont="1" applyFill="1" applyBorder="1" applyAlignment="1">
      <alignment wrapText="1"/>
    </xf>
    <xf numFmtId="0" fontId="42" fillId="9" borderId="10" xfId="0" applyFont="1" applyFill="1" applyBorder="1" applyAlignment="1">
      <alignment wrapText="1"/>
    </xf>
    <xf numFmtId="0" fontId="42" fillId="9" borderId="6" xfId="0" applyFont="1" applyFill="1" applyBorder="1" applyAlignment="1">
      <alignment wrapText="1"/>
    </xf>
    <xf numFmtId="0" fontId="42" fillId="9" borderId="0" xfId="0" applyFont="1" applyFill="1" applyAlignment="1">
      <alignment wrapText="1"/>
    </xf>
    <xf numFmtId="0" fontId="42" fillId="9" borderId="8" xfId="0" applyFont="1" applyFill="1" applyBorder="1" applyAlignment="1">
      <alignment wrapText="1"/>
    </xf>
    <xf numFmtId="0" fontId="42" fillId="9" borderId="13" xfId="0" applyFont="1" applyFill="1" applyBorder="1" applyAlignment="1">
      <alignment wrapText="1"/>
    </xf>
    <xf numFmtId="0" fontId="42" fillId="9" borderId="14" xfId="0" applyFont="1" applyFill="1" applyBorder="1" applyAlignment="1">
      <alignment wrapText="1"/>
    </xf>
    <xf numFmtId="0" fontId="42" fillId="9" borderId="4" xfId="0" applyFont="1" applyFill="1" applyBorder="1" applyAlignment="1">
      <alignment wrapText="1"/>
    </xf>
  </cellXfs>
  <cellStyles count="3">
    <cellStyle name="Обычный" xfId="0" builtinId="0"/>
    <cellStyle name="Обычный_Dod5kochtor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3"/>
  <sheetViews>
    <sheetView tabSelected="1" view="pageBreakPreview" topLeftCell="A185" zoomScale="82" zoomScaleNormal="40" zoomScaleSheetLayoutView="82" workbookViewId="0">
      <selection activeCell="H192" sqref="H192"/>
    </sheetView>
  </sheetViews>
  <sheetFormatPr defaultColWidth="9.140625" defaultRowHeight="15" x14ac:dyDescent="0.25"/>
  <cols>
    <col min="1" max="1" width="60.28515625" style="1" customWidth="1"/>
    <col min="2" max="2" width="35.85546875" style="2" customWidth="1"/>
    <col min="3" max="3" width="34.7109375" style="1" customWidth="1"/>
    <col min="4" max="4" width="23.85546875" style="1" customWidth="1"/>
    <col min="5" max="5" width="33.28515625" style="1" customWidth="1"/>
    <col min="6" max="6" width="4.5703125" style="1" hidden="1" customWidth="1"/>
    <col min="7" max="7" width="30.140625" style="1" customWidth="1"/>
    <col min="8" max="8" width="26" style="3" customWidth="1"/>
    <col min="9" max="9" width="22.5703125" style="4" customWidth="1"/>
    <col min="10" max="10" width="13.140625" style="4" hidden="1" customWidth="1"/>
    <col min="11" max="11" width="11.85546875" style="1" hidden="1" customWidth="1"/>
    <col min="12" max="15" width="9.140625" style="1" hidden="1"/>
    <col min="16" max="16" width="9.140625" style="1"/>
    <col min="17" max="17" width="14.5703125" style="1" customWidth="1"/>
    <col min="18" max="1024" width="9.140625" style="1"/>
  </cols>
  <sheetData>
    <row r="1" spans="1:10" ht="54.75" customHeight="1" x14ac:dyDescent="0.5">
      <c r="E1" s="5" t="s">
        <v>0</v>
      </c>
      <c r="F1" s="6" t="s">
        <v>1</v>
      </c>
      <c r="G1" s="7"/>
      <c r="I1" s="1"/>
    </row>
    <row r="2" spans="1:10" ht="75" customHeight="1" x14ac:dyDescent="0.5">
      <c r="A2" s="217" t="s">
        <v>84</v>
      </c>
      <c r="B2" s="217"/>
      <c r="C2" s="217"/>
      <c r="D2" s="217"/>
      <c r="E2" s="217"/>
      <c r="F2" s="217"/>
      <c r="G2" s="7"/>
      <c r="H2" s="8"/>
      <c r="I2" s="1"/>
    </row>
    <row r="3" spans="1:10" s="12" customFormat="1" ht="138.75" customHeight="1" x14ac:dyDescent="0.25">
      <c r="A3" s="9" t="s">
        <v>2</v>
      </c>
      <c r="B3" s="10" t="s">
        <v>80</v>
      </c>
      <c r="C3" s="9" t="s">
        <v>81</v>
      </c>
      <c r="D3" s="11" t="s">
        <v>3</v>
      </c>
      <c r="E3" s="11" t="s">
        <v>82</v>
      </c>
      <c r="F3" s="9" t="s">
        <v>4</v>
      </c>
      <c r="H3" s="13"/>
      <c r="I3" s="4"/>
      <c r="J3" s="4"/>
    </row>
    <row r="4" spans="1:10" ht="58.5" customHeight="1" x14ac:dyDescent="0.25">
      <c r="A4" s="14" t="s">
        <v>72</v>
      </c>
      <c r="B4" s="164">
        <v>258635.5</v>
      </c>
      <c r="C4" s="164">
        <v>206419.75700000001</v>
      </c>
      <c r="D4" s="24">
        <f>(C4-B4)/B4</f>
        <v>-0.20188931140543348</v>
      </c>
      <c r="E4" s="16"/>
      <c r="F4" s="17"/>
    </row>
    <row r="5" spans="1:10" ht="54.75" customHeight="1" x14ac:dyDescent="0.45">
      <c r="A5" s="18" t="s">
        <v>74</v>
      </c>
      <c r="B5" s="21">
        <f>B6-B4</f>
        <v>9398.1940000000177</v>
      </c>
      <c r="C5" s="21">
        <f>C6-C4</f>
        <v>6548.9002000000328</v>
      </c>
      <c r="D5" s="19"/>
      <c r="E5" s="16"/>
      <c r="F5" s="17"/>
      <c r="G5" s="185" t="s">
        <v>77</v>
      </c>
    </row>
    <row r="6" spans="1:10" ht="64.5" customHeight="1" x14ac:dyDescent="0.25">
      <c r="A6" s="20" t="s">
        <v>73</v>
      </c>
      <c r="B6" s="182">
        <f>B14</f>
        <v>268033.69400000002</v>
      </c>
      <c r="C6" s="182">
        <f>C14</f>
        <v>212968.65720000005</v>
      </c>
      <c r="D6" s="19"/>
      <c r="E6" s="16"/>
      <c r="F6" s="17"/>
    </row>
    <row r="7" spans="1:10" ht="88.5" customHeight="1" x14ac:dyDescent="0.25">
      <c r="A7" s="18" t="s">
        <v>7</v>
      </c>
      <c r="B7" s="21">
        <v>3599.8029999999999</v>
      </c>
      <c r="C7" s="169">
        <v>364.31754999999998</v>
      </c>
      <c r="D7" s="19"/>
      <c r="E7" s="16"/>
      <c r="F7" s="17"/>
    </row>
    <row r="8" spans="1:10" ht="69.75" customHeight="1" x14ac:dyDescent="0.25">
      <c r="A8" s="18" t="s">
        <v>8</v>
      </c>
      <c r="B8" s="21">
        <v>4044.49586</v>
      </c>
      <c r="C8" s="169">
        <v>6169.8101500000002</v>
      </c>
      <c r="D8" s="19"/>
      <c r="E8" s="16"/>
      <c r="F8" s="17"/>
    </row>
    <row r="9" spans="1:10" ht="84.75" customHeight="1" x14ac:dyDescent="0.25">
      <c r="A9" s="18" t="s">
        <v>9</v>
      </c>
      <c r="B9" s="21">
        <v>147.20155</v>
      </c>
      <c r="C9" s="21">
        <v>14.773300000000001</v>
      </c>
      <c r="D9" s="19"/>
      <c r="E9" s="16"/>
      <c r="F9" s="17"/>
    </row>
    <row r="10" spans="1:10" ht="84.75" customHeight="1" x14ac:dyDescent="0.25">
      <c r="A10" s="18" t="s">
        <v>10</v>
      </c>
      <c r="B10" s="21">
        <v>1606.69</v>
      </c>
      <c r="C10" s="21">
        <v>0</v>
      </c>
      <c r="D10" s="22"/>
      <c r="E10" s="16"/>
      <c r="F10" s="17"/>
    </row>
    <row r="11" spans="1:10" ht="67.5" customHeight="1" x14ac:dyDescent="0.3">
      <c r="A11" s="20" t="s">
        <v>11</v>
      </c>
      <c r="B11" s="170">
        <f>B7+B8+B9+B10</f>
        <v>9398.1904099999992</v>
      </c>
      <c r="C11" s="170">
        <f>C7+C8+C9+C10</f>
        <v>6548.9009999999998</v>
      </c>
      <c r="D11" s="23"/>
      <c r="E11" s="16"/>
      <c r="F11" s="17"/>
      <c r="G11" s="184">
        <f>B5-B11</f>
        <v>3.590000018448336E-3</v>
      </c>
      <c r="H11" s="184">
        <f>C5-C11</f>
        <v>-7.9999996705737431E-4</v>
      </c>
    </row>
    <row r="12" spans="1:10" ht="45" customHeight="1" thickBot="1" x14ac:dyDescent="0.3">
      <c r="A12" s="14" t="s">
        <v>12</v>
      </c>
      <c r="B12" s="164">
        <f>B4+B7+B8+B9+B10</f>
        <v>268033.69041000004</v>
      </c>
      <c r="C12" s="164">
        <f>C4+C7+C8+C9+C10</f>
        <v>212968.65800000002</v>
      </c>
      <c r="D12" s="24">
        <f>(C12-B12)/B12</f>
        <v>-0.20544071279162449</v>
      </c>
      <c r="E12" s="174">
        <f>C12</f>
        <v>212968.65800000002</v>
      </c>
      <c r="F12" s="17"/>
    </row>
    <row r="13" spans="1:10" ht="45" hidden="1" customHeight="1" x14ac:dyDescent="0.5">
      <c r="A13" s="25"/>
      <c r="B13" s="26">
        <f>B12-B14</f>
        <v>-3.5899999784305692E-3</v>
      </c>
      <c r="C13" s="26">
        <f>C12-C14</f>
        <v>7.9999997979030013E-4</v>
      </c>
      <c r="D13" s="26">
        <f>D12-D14</f>
        <v>1.3626897998886278E-8</v>
      </c>
      <c r="E13" s="26">
        <f>E12-E14</f>
        <v>7.9999997979030013E-4</v>
      </c>
      <c r="F13" s="27">
        <f>F14-F4</f>
        <v>0</v>
      </c>
      <c r="G13" s="7" t="s">
        <v>13</v>
      </c>
    </row>
    <row r="14" spans="1:10" ht="61.5" customHeight="1" thickBot="1" x14ac:dyDescent="0.4">
      <c r="A14" s="28" t="s">
        <v>14</v>
      </c>
      <c r="B14" s="29">
        <f>B15+B16+B17+B18+B19+B20+B22+B28+B31</f>
        <v>268033.69400000002</v>
      </c>
      <c r="C14" s="29">
        <f>C15+C16+C17+C18+C19+C20+C22+C28+C31</f>
        <v>212968.65720000005</v>
      </c>
      <c r="D14" s="30">
        <f>(C14-B14)/B14</f>
        <v>-0.20544072641852248</v>
      </c>
      <c r="E14" s="171">
        <f>E15+E16+E17+E18+E19+E20+E22+E28+E31</f>
        <v>212968.65720000005</v>
      </c>
      <c r="F14" s="31">
        <v>0</v>
      </c>
      <c r="G14" s="186">
        <f>-B140</f>
        <v>0</v>
      </c>
      <c r="H14" s="187">
        <f>C14-C12</f>
        <v>-7.9999997979030013E-4</v>
      </c>
    </row>
    <row r="15" spans="1:10" ht="50.25" customHeight="1" thickBot="1" x14ac:dyDescent="0.3">
      <c r="A15" s="32" t="s">
        <v>15</v>
      </c>
      <c r="B15" s="172">
        <v>208143.87</v>
      </c>
      <c r="C15" s="172">
        <v>164369.01300000001</v>
      </c>
      <c r="D15" s="24"/>
      <c r="E15" s="173">
        <f>C15</f>
        <v>164369.01300000001</v>
      </c>
      <c r="F15" s="33"/>
    </row>
    <row r="16" spans="1:10" ht="48" customHeight="1" thickBot="1" x14ac:dyDescent="0.3">
      <c r="A16" s="32" t="s">
        <v>16</v>
      </c>
      <c r="B16" s="172">
        <v>45426.793449999997</v>
      </c>
      <c r="C16" s="172">
        <v>36245.240550000002</v>
      </c>
      <c r="D16" s="24"/>
      <c r="E16" s="173">
        <f t="shared" ref="E16:E19" si="0">C16</f>
        <v>36245.240550000002</v>
      </c>
      <c r="F16" s="33"/>
    </row>
    <row r="17" spans="1:10" ht="64.5" customHeight="1" thickBot="1" x14ac:dyDescent="0.3">
      <c r="A17" s="32" t="s">
        <v>17</v>
      </c>
      <c r="B17" s="172">
        <v>947.41952000000003</v>
      </c>
      <c r="C17" s="172">
        <v>33.515500000000003</v>
      </c>
      <c r="D17" s="24"/>
      <c r="E17" s="173">
        <f t="shared" si="0"/>
        <v>33.515500000000003</v>
      </c>
      <c r="F17" s="33"/>
    </row>
    <row r="18" spans="1:10" ht="51.75" customHeight="1" thickBot="1" x14ac:dyDescent="0.3">
      <c r="A18" s="32" t="s">
        <v>18</v>
      </c>
      <c r="B18" s="172">
        <v>2587.1986099999999</v>
      </c>
      <c r="C18" s="172">
        <v>3770.3380000000002</v>
      </c>
      <c r="D18" s="24"/>
      <c r="E18" s="173">
        <f t="shared" si="0"/>
        <v>3770.3380000000002</v>
      </c>
      <c r="F18" s="33"/>
    </row>
    <row r="19" spans="1:10" ht="58.5" customHeight="1" thickBot="1" x14ac:dyDescent="0.3">
      <c r="A19" s="34" t="s">
        <v>19</v>
      </c>
      <c r="B19" s="40">
        <v>757.53075000000001</v>
      </c>
      <c r="C19" s="40"/>
      <c r="D19" s="24"/>
      <c r="E19" s="173">
        <f t="shared" si="0"/>
        <v>0</v>
      </c>
      <c r="F19" s="35"/>
    </row>
    <row r="20" spans="1:10" ht="51.75" hidden="1" customHeight="1" x14ac:dyDescent="0.25">
      <c r="A20" s="218" t="s">
        <v>20</v>
      </c>
      <c r="B20" s="40"/>
      <c r="C20" s="40"/>
      <c r="D20" s="19"/>
      <c r="E20" s="219">
        <f t="shared" ref="E20" si="1">C20</f>
        <v>0</v>
      </c>
      <c r="F20" s="220"/>
    </row>
    <row r="21" spans="1:10" ht="35.25" hidden="1" customHeight="1" x14ac:dyDescent="0.25">
      <c r="A21" s="218"/>
      <c r="B21" s="37"/>
      <c r="C21" s="37"/>
      <c r="D21" s="19"/>
      <c r="E21" s="219"/>
      <c r="F21" s="220"/>
    </row>
    <row r="22" spans="1:10" ht="35.25" thickBot="1" x14ac:dyDescent="0.3">
      <c r="A22" s="36" t="s">
        <v>21</v>
      </c>
      <c r="B22" s="183">
        <f>B23+B24+B25+B26+B27</f>
        <v>9303.9266700000007</v>
      </c>
      <c r="C22" s="183">
        <f>C23+C24+C25+C26+C27</f>
        <v>7692.33115</v>
      </c>
      <c r="D22" s="24"/>
      <c r="E22" s="175">
        <f t="shared" ref="E22:E27" si="2">C22</f>
        <v>7692.33115</v>
      </c>
      <c r="F22" s="35"/>
    </row>
    <row r="23" spans="1:10" ht="35.25" thickBot="1" x14ac:dyDescent="0.3">
      <c r="A23" s="36" t="s">
        <v>22</v>
      </c>
      <c r="B23" s="178">
        <v>5112.7661200000002</v>
      </c>
      <c r="C23" s="178">
        <v>2080.6551300000001</v>
      </c>
      <c r="D23" s="24"/>
      <c r="E23" s="175">
        <f>C23</f>
        <v>2080.6551300000001</v>
      </c>
      <c r="F23" s="35"/>
    </row>
    <row r="24" spans="1:10" ht="54.75" thickBot="1" x14ac:dyDescent="0.3">
      <c r="A24" s="36" t="s">
        <v>23</v>
      </c>
      <c r="B24" s="178">
        <v>142</v>
      </c>
      <c r="C24" s="178">
        <v>416.53</v>
      </c>
      <c r="D24" s="24"/>
      <c r="E24" s="175">
        <f t="shared" si="2"/>
        <v>416.53</v>
      </c>
      <c r="F24" s="35"/>
    </row>
    <row r="25" spans="1:10" ht="35.25" thickBot="1" x14ac:dyDescent="0.3">
      <c r="A25" s="36" t="s">
        <v>24</v>
      </c>
      <c r="B25" s="178">
        <v>4032.5605500000001</v>
      </c>
      <c r="C25" s="178">
        <v>4421.0240199999998</v>
      </c>
      <c r="D25" s="24"/>
      <c r="E25" s="175">
        <f t="shared" si="2"/>
        <v>4421.0240199999998</v>
      </c>
      <c r="F25" s="39"/>
      <c r="J25" s="1"/>
    </row>
    <row r="26" spans="1:10" ht="34.5" customHeight="1" thickBot="1" x14ac:dyDescent="0.3">
      <c r="A26" s="36" t="s">
        <v>25</v>
      </c>
      <c r="B26" s="178"/>
      <c r="C26" s="178">
        <v>774.12199999999996</v>
      </c>
      <c r="D26" s="24"/>
      <c r="E26" s="175">
        <f t="shared" si="2"/>
        <v>774.12199999999996</v>
      </c>
      <c r="F26" s="39"/>
      <c r="J26" s="1"/>
    </row>
    <row r="27" spans="1:10" ht="35.25" thickBot="1" x14ac:dyDescent="0.3">
      <c r="A27" s="36" t="s">
        <v>26</v>
      </c>
      <c r="B27" s="178">
        <v>16.600000000000001</v>
      </c>
      <c r="C27" s="178"/>
      <c r="D27" s="24"/>
      <c r="E27" s="175">
        <f t="shared" si="2"/>
        <v>0</v>
      </c>
      <c r="F27" s="39"/>
      <c r="J27" s="1"/>
    </row>
    <row r="28" spans="1:10" ht="54.75" hidden="1" thickBot="1" x14ac:dyDescent="0.3">
      <c r="A28" s="32" t="s">
        <v>27</v>
      </c>
      <c r="B28" s="172"/>
      <c r="C28" s="172"/>
      <c r="D28" s="19"/>
      <c r="E28" s="173"/>
      <c r="F28" s="39"/>
      <c r="J28" s="1"/>
    </row>
    <row r="29" spans="1:10" s="1" customFormat="1" ht="52.5" hidden="1" customHeight="1" x14ac:dyDescent="0.3">
      <c r="A29" s="218" t="s">
        <v>28</v>
      </c>
      <c r="B29" s="40"/>
      <c r="C29" s="221"/>
      <c r="D29" s="19"/>
      <c r="E29" s="219"/>
      <c r="F29" s="220"/>
      <c r="G29" s="222"/>
      <c r="H29" s="222"/>
      <c r="I29" s="222"/>
    </row>
    <row r="30" spans="1:10" ht="15.75" hidden="1" customHeight="1" x14ac:dyDescent="0.25">
      <c r="A30" s="218"/>
      <c r="B30" s="37"/>
      <c r="C30" s="221"/>
      <c r="D30" s="19"/>
      <c r="E30" s="219"/>
      <c r="F30" s="220"/>
      <c r="J30" s="1"/>
    </row>
    <row r="31" spans="1:10" ht="65.25" customHeight="1" thickBot="1" x14ac:dyDescent="0.3">
      <c r="A31" s="218" t="s">
        <v>29</v>
      </c>
      <c r="B31" s="40">
        <v>866.95500000000004</v>
      </c>
      <c r="C31" s="221">
        <v>858.21900000000005</v>
      </c>
      <c r="D31" s="24"/>
      <c r="E31" s="219">
        <f>C31</f>
        <v>858.21900000000005</v>
      </c>
      <c r="F31" s="220"/>
      <c r="J31" s="1"/>
    </row>
    <row r="32" spans="1:10" ht="35.25" hidden="1" customHeight="1" thickBot="1" x14ac:dyDescent="0.3">
      <c r="A32" s="218"/>
      <c r="B32" s="41"/>
      <c r="C32" s="221"/>
      <c r="D32" s="42"/>
      <c r="E32" s="219"/>
      <c r="F32" s="220"/>
      <c r="J32" s="1"/>
    </row>
    <row r="33" spans="1:11" ht="35.25" hidden="1" customHeight="1" thickBot="1" x14ac:dyDescent="0.3">
      <c r="A33" s="36" t="s">
        <v>30</v>
      </c>
      <c r="B33" s="43"/>
      <c r="C33" s="39"/>
      <c r="D33" s="39"/>
      <c r="E33" s="39"/>
      <c r="F33" s="39"/>
      <c r="J33" s="1"/>
    </row>
    <row r="34" spans="1:11" ht="45.75" hidden="1" customHeight="1" thickBot="1" x14ac:dyDescent="0.3">
      <c r="A34" s="36" t="s">
        <v>31</v>
      </c>
      <c r="B34" s="43"/>
      <c r="C34" s="39"/>
      <c r="D34" s="39"/>
      <c r="E34" s="39"/>
      <c r="F34" s="39"/>
      <c r="J34" s="1"/>
    </row>
    <row r="35" spans="1:11" ht="35.25" hidden="1" thickBot="1" x14ac:dyDescent="0.5">
      <c r="A35" s="44" t="s">
        <v>32</v>
      </c>
      <c r="B35" s="45"/>
      <c r="C35" s="46"/>
      <c r="D35" s="46"/>
      <c r="E35" s="46"/>
      <c r="F35" s="46"/>
      <c r="J35" s="1"/>
    </row>
    <row r="36" spans="1:11" ht="35.25" hidden="1" thickBot="1" x14ac:dyDescent="0.5">
      <c r="A36" s="47" t="s">
        <v>33</v>
      </c>
      <c r="B36" s="45"/>
      <c r="C36" s="46"/>
      <c r="D36" s="46"/>
      <c r="E36" s="46"/>
      <c r="F36" s="46"/>
      <c r="J36" s="1"/>
    </row>
    <row r="37" spans="1:11" ht="35.25" hidden="1" thickBot="1" x14ac:dyDescent="0.5">
      <c r="A37" s="48" t="s">
        <v>34</v>
      </c>
      <c r="B37" s="49"/>
      <c r="C37" s="50"/>
      <c r="D37" s="50"/>
      <c r="E37" s="50"/>
      <c r="F37" s="50"/>
      <c r="J37" s="1"/>
    </row>
    <row r="38" spans="1:11" ht="60" hidden="1" customHeight="1" thickBot="1" x14ac:dyDescent="0.5">
      <c r="A38" s="51" t="s">
        <v>35</v>
      </c>
      <c r="B38" s="52"/>
      <c r="C38" s="50"/>
      <c r="D38" s="50"/>
      <c r="E38" s="50"/>
      <c r="F38" s="53"/>
      <c r="G38" s="54"/>
      <c r="J38" s="1"/>
    </row>
    <row r="39" spans="1:11" hidden="1" x14ac:dyDescent="0.25">
      <c r="J39" s="1"/>
    </row>
    <row r="40" spans="1:11" hidden="1" x14ac:dyDescent="0.25"/>
    <row r="41" spans="1:11" hidden="1" x14ac:dyDescent="0.25"/>
    <row r="42" spans="1:11" hidden="1" x14ac:dyDescent="0.25"/>
    <row r="43" spans="1:11" hidden="1" x14ac:dyDescent="0.25">
      <c r="K43" s="55" t="s">
        <v>36</v>
      </c>
    </row>
    <row r="44" spans="1:11" ht="25.5" hidden="1" customHeight="1" x14ac:dyDescent="0.25">
      <c r="K44" s="56"/>
    </row>
    <row r="45" spans="1:11" hidden="1" x14ac:dyDescent="0.25">
      <c r="K45" s="56"/>
    </row>
    <row r="46" spans="1:11" hidden="1" x14ac:dyDescent="0.25">
      <c r="K46" s="56" t="s">
        <v>37</v>
      </c>
    </row>
    <row r="47" spans="1:11" ht="46.5" hidden="1" thickBot="1" x14ac:dyDescent="0.7">
      <c r="A47" s="57"/>
      <c r="B47" s="58"/>
      <c r="C47" s="57"/>
      <c r="D47" s="57"/>
      <c r="E47" s="57"/>
      <c r="F47" s="57"/>
      <c r="G47" s="57"/>
      <c r="H47" s="59"/>
      <c r="I47" s="60"/>
      <c r="J47" s="4">
        <v>208016.31099999999</v>
      </c>
      <c r="K47" s="61">
        <f>J47-J48</f>
        <v>45779.010999999999</v>
      </c>
    </row>
    <row r="48" spans="1:11" ht="26.25" hidden="1" thickBot="1" x14ac:dyDescent="0.3">
      <c r="A48" s="62" t="s">
        <v>38</v>
      </c>
      <c r="B48" s="63"/>
      <c r="C48" s="64" t="s">
        <v>39</v>
      </c>
      <c r="D48" s="65"/>
      <c r="E48" s="65"/>
      <c r="G48" s="66"/>
      <c r="J48" s="4">
        <v>162237.29999999999</v>
      </c>
      <c r="K48" s="56">
        <f>J48+C49</f>
        <v>370253.61099999992</v>
      </c>
    </row>
    <row r="49" spans="1:13" ht="51.75" hidden="1" thickBot="1" x14ac:dyDescent="0.3">
      <c r="A49" s="67" t="s">
        <v>40</v>
      </c>
      <c r="B49" s="68"/>
      <c r="C49" s="69">
        <f>C50+C51+C52+C53+C54+C56+C58+C64+C65+C66</f>
        <v>208016.31099999996</v>
      </c>
      <c r="D49" s="70"/>
      <c r="E49" s="70"/>
      <c r="G49" s="66"/>
      <c r="J49" s="71">
        <f>J50+J51+J52+J53+J54+J56+J59+J60+J61+J63+J64+J65+J66+J62</f>
        <v>0</v>
      </c>
      <c r="K49" s="61">
        <f>K50+K51+K52+K53+K54+K56+K59+K60+K61+K63+K64+K65+K66+K62</f>
        <v>208016.31099999996</v>
      </c>
      <c r="L49" s="72">
        <f>J47-K49</f>
        <v>0</v>
      </c>
    </row>
    <row r="50" spans="1:13" ht="26.25" hidden="1" thickBot="1" x14ac:dyDescent="0.3">
      <c r="A50" s="73" t="s">
        <v>15</v>
      </c>
      <c r="B50" s="74"/>
      <c r="C50" s="75">
        <f>K50-J50</f>
        <v>151518.861</v>
      </c>
      <c r="D50" s="76"/>
      <c r="E50" s="76"/>
      <c r="G50" s="66"/>
      <c r="J50" s="77">
        <f>F15</f>
        <v>0</v>
      </c>
      <c r="K50" s="61">
        <v>151518.861</v>
      </c>
      <c r="M50" s="78">
        <v>2111</v>
      </c>
    </row>
    <row r="51" spans="1:13" ht="26.25" hidden="1" thickBot="1" x14ac:dyDescent="0.3">
      <c r="A51" s="73" t="s">
        <v>16</v>
      </c>
      <c r="B51" s="74"/>
      <c r="C51" s="75">
        <f>K51-J51</f>
        <v>33300.642</v>
      </c>
      <c r="D51" s="76"/>
      <c r="E51" s="76"/>
      <c r="G51" s="66"/>
      <c r="J51" s="77">
        <f>F16</f>
        <v>0</v>
      </c>
      <c r="K51" s="61">
        <v>33300.642</v>
      </c>
      <c r="M51" s="78">
        <v>2120</v>
      </c>
    </row>
    <row r="52" spans="1:13" ht="51.75" hidden="1" thickBot="1" x14ac:dyDescent="0.3">
      <c r="A52" s="73" t="s">
        <v>17</v>
      </c>
      <c r="B52" s="74"/>
      <c r="C52" s="73">
        <f>K52-J52</f>
        <v>131.08500000000001</v>
      </c>
      <c r="D52" s="79"/>
      <c r="E52" s="79"/>
      <c r="G52" s="66"/>
      <c r="J52" s="77">
        <f>F17</f>
        <v>0</v>
      </c>
      <c r="K52" s="61">
        <v>131.08500000000001</v>
      </c>
      <c r="M52" s="78">
        <v>2210</v>
      </c>
    </row>
    <row r="53" spans="1:13" ht="26.25" hidden="1" thickBot="1" x14ac:dyDescent="0.3">
      <c r="A53" s="73" t="s">
        <v>18</v>
      </c>
      <c r="B53" s="74"/>
      <c r="C53" s="73">
        <f>K53-J53</f>
        <v>6225.6480000000001</v>
      </c>
      <c r="D53" s="79"/>
      <c r="E53" s="79"/>
      <c r="G53" s="66"/>
      <c r="J53" s="77">
        <f>F18</f>
        <v>0</v>
      </c>
      <c r="K53" s="61">
        <v>6225.6480000000001</v>
      </c>
      <c r="M53" s="78">
        <v>2230</v>
      </c>
    </row>
    <row r="54" spans="1:13" ht="115.5" hidden="1" customHeight="1" thickBot="1" x14ac:dyDescent="0.3">
      <c r="A54" s="223" t="s">
        <v>19</v>
      </c>
      <c r="B54" s="80"/>
      <c r="C54" s="224">
        <f>K54-J54</f>
        <v>44.405999999999999</v>
      </c>
      <c r="D54" s="82"/>
      <c r="E54" s="82"/>
      <c r="G54" s="225"/>
      <c r="J54" s="77">
        <f>F19</f>
        <v>0</v>
      </c>
      <c r="K54" s="61">
        <v>44.405999999999999</v>
      </c>
      <c r="M54" s="83">
        <v>2240</v>
      </c>
    </row>
    <row r="55" spans="1:13" ht="15.75" hidden="1" customHeight="1" thickBot="1" x14ac:dyDescent="0.3">
      <c r="A55" s="223"/>
      <c r="B55" s="84"/>
      <c r="C55" s="224"/>
      <c r="D55" s="82"/>
      <c r="E55" s="82"/>
      <c r="G55" s="225"/>
      <c r="J55" s="77"/>
      <c r="K55" s="61"/>
      <c r="M55" s="78"/>
    </row>
    <row r="56" spans="1:13" ht="40.5" hidden="1" customHeight="1" thickBot="1" x14ac:dyDescent="0.3">
      <c r="A56" s="223" t="s">
        <v>20</v>
      </c>
      <c r="B56" s="80"/>
      <c r="C56" s="224">
        <f>K56-J56</f>
        <v>0</v>
      </c>
      <c r="D56" s="82"/>
      <c r="E56" s="82"/>
      <c r="G56" s="225"/>
      <c r="J56" s="77">
        <f>F20</f>
        <v>0</v>
      </c>
      <c r="K56" s="61">
        <v>0</v>
      </c>
      <c r="M56" s="83">
        <v>2250</v>
      </c>
    </row>
    <row r="57" spans="1:13" ht="15.75" hidden="1" customHeight="1" thickBot="1" x14ac:dyDescent="0.3">
      <c r="A57" s="223"/>
      <c r="B57" s="84"/>
      <c r="C57" s="224"/>
      <c r="D57" s="82"/>
      <c r="E57" s="82"/>
      <c r="G57" s="225"/>
      <c r="J57" s="77"/>
      <c r="K57" s="61"/>
      <c r="M57" s="78"/>
    </row>
    <row r="58" spans="1:13" ht="25.5" hidden="1" x14ac:dyDescent="0.25">
      <c r="A58" s="85" t="s">
        <v>21</v>
      </c>
      <c r="B58" s="86"/>
      <c r="C58" s="86">
        <f>C59+C60+C61+C62+C63</f>
        <v>10439.912999999999</v>
      </c>
      <c r="D58" s="82"/>
      <c r="E58" s="82"/>
      <c r="G58" s="225"/>
      <c r="J58" s="77"/>
      <c r="K58" s="61"/>
      <c r="M58" s="87">
        <v>2270</v>
      </c>
    </row>
    <row r="59" spans="1:13" ht="25.5" hidden="1" x14ac:dyDescent="0.25">
      <c r="A59" s="85" t="s">
        <v>22</v>
      </c>
      <c r="B59" s="86"/>
      <c r="C59" s="86">
        <f t="shared" ref="C59:C66" si="3">K59-J59</f>
        <v>5807.8890000000001</v>
      </c>
      <c r="D59" s="82"/>
      <c r="E59" s="82"/>
      <c r="G59" s="225"/>
      <c r="J59" s="77">
        <f t="shared" ref="J59:J65" si="4">F23</f>
        <v>0</v>
      </c>
      <c r="K59" s="61">
        <v>5807.8890000000001</v>
      </c>
      <c r="M59" s="87">
        <v>2271</v>
      </c>
    </row>
    <row r="60" spans="1:13" ht="51" hidden="1" x14ac:dyDescent="0.25">
      <c r="A60" s="85" t="s">
        <v>23</v>
      </c>
      <c r="B60" s="86"/>
      <c r="C60" s="86">
        <f t="shared" si="3"/>
        <v>275.24400000000003</v>
      </c>
      <c r="D60" s="82"/>
      <c r="E60" s="82"/>
      <c r="G60" s="225"/>
      <c r="J60" s="77">
        <f t="shared" si="4"/>
        <v>0</v>
      </c>
      <c r="K60" s="61">
        <v>275.24400000000003</v>
      </c>
      <c r="M60" s="87">
        <v>2272</v>
      </c>
    </row>
    <row r="61" spans="1:13" ht="25.5" hidden="1" x14ac:dyDescent="0.25">
      <c r="A61" s="85" t="s">
        <v>24</v>
      </c>
      <c r="B61" s="86"/>
      <c r="C61" s="86">
        <f t="shared" si="3"/>
        <v>4193.38</v>
      </c>
      <c r="D61" s="82"/>
      <c r="E61" s="82"/>
      <c r="G61" s="225"/>
      <c r="J61" s="77">
        <f t="shared" si="4"/>
        <v>0</v>
      </c>
      <c r="K61" s="61">
        <v>4193.38</v>
      </c>
      <c r="M61" s="87">
        <v>2273</v>
      </c>
    </row>
    <row r="62" spans="1:13" ht="26.25" hidden="1" thickBot="1" x14ac:dyDescent="0.3">
      <c r="A62" s="73" t="s">
        <v>25</v>
      </c>
      <c r="B62" s="74"/>
      <c r="C62" s="74">
        <f t="shared" si="3"/>
        <v>93.4</v>
      </c>
      <c r="D62" s="82"/>
      <c r="E62" s="82"/>
      <c r="G62" s="225"/>
      <c r="J62" s="71">
        <f t="shared" si="4"/>
        <v>0</v>
      </c>
      <c r="K62" s="61">
        <v>93.4</v>
      </c>
      <c r="M62" s="78">
        <v>2274</v>
      </c>
    </row>
    <row r="63" spans="1:13" ht="26.25" hidden="1" thickBot="1" x14ac:dyDescent="0.3">
      <c r="A63" s="73" t="s">
        <v>41</v>
      </c>
      <c r="B63" s="74"/>
      <c r="C63" s="74">
        <f t="shared" si="3"/>
        <v>70</v>
      </c>
      <c r="D63" s="82"/>
      <c r="E63" s="82"/>
      <c r="G63" s="225"/>
      <c r="J63" s="71">
        <f t="shared" si="4"/>
        <v>0</v>
      </c>
      <c r="K63" s="61">
        <v>70</v>
      </c>
      <c r="M63" s="78">
        <v>2275</v>
      </c>
    </row>
    <row r="64" spans="1:13" ht="51.75" hidden="1" thickBot="1" x14ac:dyDescent="0.3">
      <c r="A64" s="73" t="s">
        <v>42</v>
      </c>
      <c r="B64" s="74"/>
      <c r="C64" s="74">
        <f t="shared" si="3"/>
        <v>0</v>
      </c>
      <c r="D64" s="82"/>
      <c r="E64" s="82"/>
      <c r="G64" s="66"/>
      <c r="J64" s="77">
        <f t="shared" si="4"/>
        <v>0</v>
      </c>
      <c r="K64" s="61">
        <v>0</v>
      </c>
      <c r="M64" s="78">
        <v>2282</v>
      </c>
    </row>
    <row r="65" spans="1:13" ht="26.25" hidden="1" thickBot="1" x14ac:dyDescent="0.3">
      <c r="A65" s="73" t="s">
        <v>28</v>
      </c>
      <c r="B65" s="74"/>
      <c r="C65" s="74">
        <f t="shared" si="3"/>
        <v>4457.9759999999997</v>
      </c>
      <c r="D65" s="82"/>
      <c r="E65" s="82"/>
      <c r="G65" s="66"/>
      <c r="J65" s="77">
        <f t="shared" si="4"/>
        <v>0</v>
      </c>
      <c r="K65" s="61">
        <v>4457.9759999999997</v>
      </c>
      <c r="M65" s="78">
        <v>2720</v>
      </c>
    </row>
    <row r="66" spans="1:13" ht="51.75" hidden="1" thickBot="1" x14ac:dyDescent="0.3">
      <c r="A66" s="73" t="s">
        <v>29</v>
      </c>
      <c r="B66" s="74"/>
      <c r="C66" s="73">
        <f t="shared" si="3"/>
        <v>1897.78</v>
      </c>
      <c r="D66" s="79"/>
      <c r="E66" s="79"/>
      <c r="G66" s="66"/>
      <c r="J66" s="77">
        <f>F31</f>
        <v>0</v>
      </c>
      <c r="K66" s="61">
        <v>1897.78</v>
      </c>
      <c r="M66" s="78">
        <v>2730</v>
      </c>
    </row>
    <row r="67" spans="1:13" hidden="1" x14ac:dyDescent="0.25">
      <c r="K67" s="55" t="s">
        <v>36</v>
      </c>
    </row>
    <row r="68" spans="1:13" ht="15.75" hidden="1" thickBot="1" x14ac:dyDescent="0.3">
      <c r="J68" s="56"/>
    </row>
    <row r="69" spans="1:13" ht="26.25" hidden="1" thickBot="1" x14ac:dyDescent="0.3">
      <c r="A69" s="226"/>
      <c r="B69" s="88"/>
      <c r="C69" s="89">
        <v>2019</v>
      </c>
      <c r="D69" s="90"/>
      <c r="E69" s="90"/>
      <c r="F69" s="225"/>
      <c r="J69" s="56"/>
    </row>
    <row r="70" spans="1:13" ht="26.25" hidden="1" thickBot="1" x14ac:dyDescent="0.3">
      <c r="A70" s="226"/>
      <c r="B70" s="91"/>
      <c r="C70" s="92" t="s">
        <v>43</v>
      </c>
      <c r="D70" s="93"/>
      <c r="E70" s="93"/>
      <c r="F70" s="225"/>
      <c r="J70" s="56"/>
    </row>
    <row r="71" spans="1:13" ht="26.25" hidden="1" thickBot="1" x14ac:dyDescent="0.3">
      <c r="A71" s="94"/>
      <c r="B71" s="95"/>
      <c r="C71" s="96">
        <f>C73+C74+C75</f>
        <v>6974.143</v>
      </c>
      <c r="D71" s="97"/>
      <c r="E71" s="97"/>
      <c r="F71" s="66"/>
      <c r="J71" s="56"/>
    </row>
    <row r="72" spans="1:13" ht="26.25" hidden="1" thickBot="1" x14ac:dyDescent="0.3">
      <c r="A72" s="94"/>
      <c r="B72" s="95"/>
      <c r="C72" s="98"/>
      <c r="D72" s="99"/>
      <c r="E72" s="99"/>
      <c r="F72" s="66"/>
      <c r="J72" s="56"/>
    </row>
    <row r="73" spans="1:13" ht="26.25" hidden="1" thickBot="1" x14ac:dyDescent="0.3">
      <c r="A73" s="94"/>
      <c r="B73" s="95"/>
      <c r="C73" s="98">
        <v>4335.3620000000001</v>
      </c>
      <c r="D73" s="99"/>
      <c r="E73" s="99"/>
      <c r="F73" s="66"/>
      <c r="J73" s="56"/>
    </row>
    <row r="74" spans="1:13" ht="30.75" hidden="1" thickBot="1" x14ac:dyDescent="0.45">
      <c r="A74" s="94"/>
      <c r="B74" s="95"/>
      <c r="C74" s="98">
        <v>2380.143</v>
      </c>
      <c r="D74" s="99"/>
      <c r="E74" s="99"/>
      <c r="F74" s="66"/>
      <c r="J74" s="100" t="s">
        <v>44</v>
      </c>
    </row>
    <row r="75" spans="1:13" ht="26.25" hidden="1" thickBot="1" x14ac:dyDescent="0.3">
      <c r="A75" s="94"/>
      <c r="B75" s="95"/>
      <c r="C75" s="98">
        <v>258.63799999999998</v>
      </c>
      <c r="D75" s="99"/>
      <c r="E75" s="99"/>
      <c r="F75" s="66"/>
      <c r="J75" s="56"/>
    </row>
    <row r="76" spans="1:13" hidden="1" x14ac:dyDescent="0.25">
      <c r="K76" s="55" t="s">
        <v>36</v>
      </c>
    </row>
    <row r="77" spans="1:13" ht="15.75" hidden="1" thickBot="1" x14ac:dyDescent="0.3">
      <c r="J77" s="56"/>
    </row>
    <row r="78" spans="1:13" ht="26.25" hidden="1" thickBot="1" x14ac:dyDescent="0.3">
      <c r="A78" s="64" t="s">
        <v>45</v>
      </c>
      <c r="B78" s="101"/>
      <c r="C78" s="64" t="s">
        <v>39</v>
      </c>
      <c r="D78" s="65"/>
      <c r="E78" s="65"/>
      <c r="G78" s="102"/>
      <c r="J78" s="56" t="s">
        <v>46</v>
      </c>
    </row>
    <row r="79" spans="1:13" ht="26.25" hidden="1" thickBot="1" x14ac:dyDescent="0.3">
      <c r="A79" s="103" t="s">
        <v>47</v>
      </c>
      <c r="B79" s="104"/>
      <c r="C79" s="105">
        <f>C81+C82+C83+C84+C85+C86+C87+C88+C94+C95+C96+C97+C98</f>
        <v>6974.0999999999995</v>
      </c>
      <c r="D79" s="106"/>
      <c r="E79" s="106"/>
      <c r="G79" s="66"/>
      <c r="J79" s="77"/>
      <c r="K79" s="107"/>
      <c r="M79" s="1">
        <v>12724143</v>
      </c>
    </row>
    <row r="80" spans="1:13" ht="26.25" hidden="1" thickBot="1" x14ac:dyDescent="0.3">
      <c r="A80" s="67" t="s">
        <v>14</v>
      </c>
      <c r="B80" s="68"/>
      <c r="C80" s="108">
        <f>C81+C82+C83+C84+C85+C86+C87+C88+C94+C95+C96+C97</f>
        <v>6369.0999999999995</v>
      </c>
      <c r="D80" s="109"/>
      <c r="E80" s="109"/>
      <c r="G80" s="66"/>
      <c r="J80" s="77"/>
      <c r="K80" s="107"/>
    </row>
    <row r="81" spans="1:12" ht="26.25" hidden="1" thickBot="1" x14ac:dyDescent="0.3">
      <c r="A81" s="110" t="s">
        <v>15</v>
      </c>
      <c r="B81" s="111"/>
      <c r="C81" s="74">
        <v>4500</v>
      </c>
      <c r="D81" s="82"/>
      <c r="E81" s="82"/>
      <c r="G81" s="66"/>
      <c r="J81" s="71" t="e">
        <f>#REF!</f>
        <v>#REF!</v>
      </c>
      <c r="K81" s="107"/>
      <c r="L81" s="112">
        <v>2111</v>
      </c>
    </row>
    <row r="82" spans="1:12" ht="26.25" hidden="1" thickBot="1" x14ac:dyDescent="0.3">
      <c r="A82" s="110" t="s">
        <v>16</v>
      </c>
      <c r="B82" s="111"/>
      <c r="C82" s="74">
        <v>717.9</v>
      </c>
      <c r="D82" s="82"/>
      <c r="E82" s="82"/>
      <c r="G82" s="66"/>
      <c r="J82" s="71" t="e">
        <f>#REF!</f>
        <v>#REF!</v>
      </c>
      <c r="K82" s="107"/>
      <c r="L82" s="78">
        <v>2120</v>
      </c>
    </row>
    <row r="83" spans="1:12" ht="25.5" hidden="1" x14ac:dyDescent="0.25">
      <c r="A83" s="113" t="s">
        <v>48</v>
      </c>
      <c r="B83" s="114"/>
      <c r="C83" s="86">
        <v>11.6</v>
      </c>
      <c r="D83" s="82"/>
      <c r="E83" s="82"/>
      <c r="G83" s="225"/>
      <c r="J83" s="71" t="e">
        <f>#REF!</f>
        <v>#REF!</v>
      </c>
      <c r="K83" s="107"/>
      <c r="L83" s="87">
        <v>2210</v>
      </c>
    </row>
    <row r="84" spans="1:12" ht="26.25" hidden="1" thickBot="1" x14ac:dyDescent="0.3">
      <c r="A84" s="110" t="s">
        <v>49</v>
      </c>
      <c r="B84" s="111"/>
      <c r="C84" s="74">
        <v>0</v>
      </c>
      <c r="D84" s="82"/>
      <c r="E84" s="82"/>
      <c r="G84" s="225"/>
      <c r="J84" s="71" t="e">
        <f>#REF!</f>
        <v>#REF!</v>
      </c>
      <c r="K84" s="107"/>
      <c r="L84" s="78">
        <v>2220</v>
      </c>
    </row>
    <row r="85" spans="1:12" ht="51.75" hidden="1" thickBot="1" x14ac:dyDescent="0.3">
      <c r="A85" s="110" t="s">
        <v>50</v>
      </c>
      <c r="B85" s="111"/>
      <c r="C85" s="74">
        <v>0</v>
      </c>
      <c r="D85" s="82"/>
      <c r="E85" s="82"/>
      <c r="G85" s="66"/>
      <c r="J85" s="71" t="e">
        <f>#REF!</f>
        <v>#REF!</v>
      </c>
      <c r="K85" s="107"/>
      <c r="L85" s="78">
        <v>2230</v>
      </c>
    </row>
    <row r="86" spans="1:12" ht="42" hidden="1" customHeight="1" thickBot="1" x14ac:dyDescent="0.3">
      <c r="A86" s="115" t="s">
        <v>51</v>
      </c>
      <c r="B86" s="116"/>
      <c r="C86" s="81">
        <v>39.4</v>
      </c>
      <c r="D86" s="82"/>
      <c r="E86" s="82"/>
      <c r="G86" s="66"/>
      <c r="J86" s="71" t="e">
        <f>#REF!</f>
        <v>#REF!</v>
      </c>
      <c r="K86" s="107"/>
      <c r="L86" s="83">
        <v>2240</v>
      </c>
    </row>
    <row r="87" spans="1:12" ht="26.25" hidden="1" thickBot="1" x14ac:dyDescent="0.3">
      <c r="A87" s="110" t="s">
        <v>52</v>
      </c>
      <c r="B87" s="111"/>
      <c r="C87" s="74">
        <v>3.3</v>
      </c>
      <c r="D87" s="82"/>
      <c r="E87" s="82"/>
      <c r="G87" s="66"/>
      <c r="J87" s="71" t="e">
        <f>#REF!</f>
        <v>#REF!</v>
      </c>
      <c r="K87" s="107"/>
      <c r="L87" s="112">
        <v>2250</v>
      </c>
    </row>
    <row r="88" spans="1:12" ht="26.25" hidden="1" thickBot="1" x14ac:dyDescent="0.3">
      <c r="A88" s="117" t="s">
        <v>53</v>
      </c>
      <c r="B88" s="118"/>
      <c r="C88" s="119">
        <f>C89+C90+C91+C92+C93</f>
        <v>997.5</v>
      </c>
      <c r="D88" s="82"/>
      <c r="E88" s="82"/>
      <c r="G88" s="225"/>
      <c r="J88" s="71" t="e">
        <f>#REF!</f>
        <v>#REF!</v>
      </c>
      <c r="K88" s="107"/>
      <c r="L88" s="87">
        <v>2270</v>
      </c>
    </row>
    <row r="89" spans="1:12" ht="25.5" hidden="1" x14ac:dyDescent="0.25">
      <c r="A89" s="120" t="s">
        <v>22</v>
      </c>
      <c r="B89" s="114"/>
      <c r="C89" s="86">
        <v>653.6</v>
      </c>
      <c r="D89" s="82"/>
      <c r="E89" s="82"/>
      <c r="G89" s="225"/>
      <c r="J89" s="71" t="e">
        <f>#REF!</f>
        <v>#REF!</v>
      </c>
      <c r="K89" s="107"/>
      <c r="L89" s="87">
        <v>2271</v>
      </c>
    </row>
    <row r="90" spans="1:12" ht="25.5" hidden="1" x14ac:dyDescent="0.25">
      <c r="A90" s="121" t="s">
        <v>54</v>
      </c>
      <c r="B90" s="114"/>
      <c r="C90" s="86">
        <v>78.400000000000006</v>
      </c>
      <c r="D90" s="82"/>
      <c r="E90" s="82"/>
      <c r="G90" s="225"/>
      <c r="J90" s="71" t="e">
        <f>#REF!</f>
        <v>#REF!</v>
      </c>
      <c r="K90" s="107"/>
      <c r="L90" s="87">
        <v>2272</v>
      </c>
    </row>
    <row r="91" spans="1:12" ht="25.5" hidden="1" x14ac:dyDescent="0.25">
      <c r="A91" s="121" t="s">
        <v>55</v>
      </c>
      <c r="B91" s="114"/>
      <c r="C91" s="86">
        <v>253.9</v>
      </c>
      <c r="D91" s="82"/>
      <c r="E91" s="82"/>
      <c r="G91" s="225"/>
      <c r="J91" s="71" t="e">
        <f>#REF!</f>
        <v>#REF!</v>
      </c>
      <c r="K91" s="107"/>
      <c r="L91" s="87">
        <v>2273</v>
      </c>
    </row>
    <row r="92" spans="1:12" ht="26.25" hidden="1" thickBot="1" x14ac:dyDescent="0.3">
      <c r="A92" s="121" t="s">
        <v>25</v>
      </c>
      <c r="B92" s="114"/>
      <c r="C92" s="86">
        <v>11.6</v>
      </c>
      <c r="D92" s="82"/>
      <c r="E92" s="82"/>
      <c r="G92" s="225"/>
      <c r="J92" s="71" t="e">
        <f>#REF!</f>
        <v>#REF!</v>
      </c>
      <c r="K92" s="107"/>
      <c r="L92" s="78">
        <v>2274</v>
      </c>
    </row>
    <row r="93" spans="1:12" ht="26.25" hidden="1" thickBot="1" x14ac:dyDescent="0.3">
      <c r="A93" s="122" t="s">
        <v>41</v>
      </c>
      <c r="B93" s="111"/>
      <c r="C93" s="74">
        <v>0</v>
      </c>
      <c r="D93" s="82"/>
      <c r="E93" s="82"/>
      <c r="G93" s="225"/>
      <c r="J93" s="71" t="e">
        <f>#REF!</f>
        <v>#REF!</v>
      </c>
      <c r="K93" s="107"/>
      <c r="L93" s="78">
        <v>2275</v>
      </c>
    </row>
    <row r="94" spans="1:12" ht="51.75" hidden="1" thickBot="1" x14ac:dyDescent="0.3">
      <c r="A94" s="110" t="s">
        <v>27</v>
      </c>
      <c r="B94" s="111"/>
      <c r="C94" s="74">
        <v>0</v>
      </c>
      <c r="D94" s="82"/>
      <c r="E94" s="82"/>
      <c r="G94" s="66"/>
      <c r="J94" s="71" t="e">
        <f>#REF!</f>
        <v>#REF!</v>
      </c>
      <c r="K94" s="107"/>
      <c r="L94" s="78">
        <v>2282</v>
      </c>
    </row>
    <row r="95" spans="1:12" ht="26.25" hidden="1" thickBot="1" x14ac:dyDescent="0.3">
      <c r="A95" s="110" t="s">
        <v>56</v>
      </c>
      <c r="B95" s="111"/>
      <c r="C95" s="74">
        <v>0</v>
      </c>
      <c r="D95" s="82"/>
      <c r="E95" s="82"/>
      <c r="G95" s="66"/>
      <c r="J95" s="71" t="e">
        <f>#REF!</f>
        <v>#REF!</v>
      </c>
      <c r="K95" s="107"/>
      <c r="L95" s="78">
        <v>2720</v>
      </c>
    </row>
    <row r="96" spans="1:12" ht="51.75" hidden="1" thickBot="1" x14ac:dyDescent="0.3">
      <c r="A96" s="110" t="s">
        <v>57</v>
      </c>
      <c r="B96" s="111"/>
      <c r="C96" s="74">
        <v>0</v>
      </c>
      <c r="D96" s="82"/>
      <c r="E96" s="82"/>
      <c r="G96" s="66"/>
      <c r="J96" s="71" t="e">
        <f>#REF!</f>
        <v>#REF!</v>
      </c>
      <c r="K96" s="107"/>
      <c r="L96" s="78">
        <v>2730</v>
      </c>
    </row>
    <row r="97" spans="1:13" ht="24" hidden="1" customHeight="1" thickBot="1" x14ac:dyDescent="0.3">
      <c r="A97" s="110" t="s">
        <v>30</v>
      </c>
      <c r="B97" s="111"/>
      <c r="C97" s="74">
        <v>99.4</v>
      </c>
      <c r="D97" s="82"/>
      <c r="E97" s="82"/>
      <c r="G97" s="66"/>
      <c r="J97" s="71" t="e">
        <f>#REF!</f>
        <v>#REF!</v>
      </c>
      <c r="K97" s="107"/>
      <c r="L97" s="78">
        <v>2800</v>
      </c>
    </row>
    <row r="98" spans="1:13" ht="25.5" hidden="1" customHeight="1" thickBot="1" x14ac:dyDescent="0.3">
      <c r="A98" s="123" t="s">
        <v>31</v>
      </c>
      <c r="B98" s="124"/>
      <c r="C98" s="119">
        <f>C99+C100+C101+C102+C103+C104+C105</f>
        <v>605</v>
      </c>
      <c r="D98" s="82"/>
      <c r="E98" s="82"/>
      <c r="G98" s="225"/>
      <c r="J98" s="71" t="e">
        <f>#REF!</f>
        <v>#REF!</v>
      </c>
      <c r="K98" s="107"/>
      <c r="L98" s="87">
        <v>3000</v>
      </c>
      <c r="M98" s="1">
        <v>110000</v>
      </c>
    </row>
    <row r="99" spans="1:13" ht="51.75" hidden="1" thickBot="1" x14ac:dyDescent="0.3">
      <c r="A99" s="117" t="s">
        <v>58</v>
      </c>
      <c r="B99" s="118"/>
      <c r="C99" s="119">
        <v>50</v>
      </c>
      <c r="D99" s="82"/>
      <c r="E99" s="82"/>
      <c r="G99" s="225"/>
      <c r="J99" s="71" t="e">
        <f>#REF!</f>
        <v>#REF!</v>
      </c>
      <c r="K99" s="107"/>
      <c r="L99" s="112">
        <v>3110</v>
      </c>
    </row>
    <row r="100" spans="1:13" ht="29.25" hidden="1" customHeight="1" thickBot="1" x14ac:dyDescent="0.3">
      <c r="A100" s="117"/>
      <c r="B100" s="118"/>
      <c r="C100" s="119">
        <v>0</v>
      </c>
      <c r="D100" s="82"/>
      <c r="E100" s="82"/>
      <c r="G100" s="225"/>
      <c r="J100" s="71" t="e">
        <f>#REF!</f>
        <v>#REF!</v>
      </c>
      <c r="K100" s="107"/>
      <c r="L100" s="112">
        <v>3122</v>
      </c>
    </row>
    <row r="101" spans="1:13" ht="27" hidden="1" customHeight="1" thickBot="1" x14ac:dyDescent="0.3">
      <c r="A101" s="113"/>
      <c r="B101" s="114"/>
      <c r="C101" s="86">
        <v>0</v>
      </c>
      <c r="D101" s="82"/>
      <c r="E101" s="82"/>
      <c r="G101" s="225"/>
      <c r="J101" s="71" t="e">
        <f>#REF!</f>
        <v>#REF!</v>
      </c>
      <c r="K101" s="107"/>
      <c r="L101" s="87">
        <v>3131</v>
      </c>
    </row>
    <row r="102" spans="1:13" ht="77.25" hidden="1" thickBot="1" x14ac:dyDescent="0.3">
      <c r="A102" s="117" t="s">
        <v>59</v>
      </c>
      <c r="B102" s="118"/>
      <c r="C102" s="119">
        <v>555</v>
      </c>
      <c r="D102" s="82"/>
      <c r="E102" s="82"/>
      <c r="G102" s="225"/>
      <c r="J102" s="71" t="e">
        <f>#REF!</f>
        <v>#REF!</v>
      </c>
      <c r="K102" s="107"/>
      <c r="L102" s="112">
        <v>3132</v>
      </c>
    </row>
    <row r="103" spans="1:13" ht="30" hidden="1" customHeight="1" thickBot="1" x14ac:dyDescent="0.3">
      <c r="A103" s="117"/>
      <c r="B103" s="118"/>
      <c r="C103" s="119">
        <v>0</v>
      </c>
      <c r="D103" s="82"/>
      <c r="E103" s="82"/>
      <c r="G103" s="225"/>
      <c r="J103" s="71" t="e">
        <f>#REF!</f>
        <v>#REF!</v>
      </c>
      <c r="K103" s="107"/>
      <c r="L103" s="112">
        <v>3141</v>
      </c>
    </row>
    <row r="104" spans="1:13" ht="30" hidden="1" customHeight="1" thickBot="1" x14ac:dyDescent="0.3">
      <c r="A104" s="125"/>
      <c r="B104" s="126"/>
      <c r="C104" s="86">
        <v>0</v>
      </c>
      <c r="D104" s="82"/>
      <c r="E104" s="82"/>
      <c r="G104" s="225"/>
      <c r="J104" s="71" t="e">
        <f>#REF!</f>
        <v>#REF!</v>
      </c>
      <c r="K104" s="107"/>
      <c r="L104" s="87">
        <v>3142</v>
      </c>
    </row>
    <row r="105" spans="1:13" ht="51.75" hidden="1" thickBot="1" x14ac:dyDescent="0.3">
      <c r="A105" s="115" t="s">
        <v>60</v>
      </c>
      <c r="B105" s="118"/>
      <c r="C105" s="127">
        <v>0</v>
      </c>
      <c r="D105" s="128"/>
      <c r="E105" s="128"/>
      <c r="G105" s="225"/>
      <c r="J105" s="71" t="e">
        <f>#REF!</f>
        <v>#REF!</v>
      </c>
      <c r="K105" s="107"/>
      <c r="L105" s="112">
        <v>3160</v>
      </c>
    </row>
    <row r="106" spans="1:13" hidden="1" x14ac:dyDescent="0.25">
      <c r="J106" s="56"/>
    </row>
    <row r="107" spans="1:13" hidden="1" x14ac:dyDescent="0.25">
      <c r="J107" s="55" t="s">
        <v>36</v>
      </c>
    </row>
    <row r="108" spans="1:13" hidden="1" x14ac:dyDescent="0.25">
      <c r="J108" s="56"/>
    </row>
    <row r="109" spans="1:13" hidden="1" x14ac:dyDescent="0.25"/>
    <row r="110" spans="1:13" hidden="1" x14ac:dyDescent="0.25"/>
    <row r="111" spans="1:13" hidden="1" x14ac:dyDescent="0.25"/>
    <row r="112" spans="1:13" hidden="1" x14ac:dyDescent="0.25"/>
    <row r="113" spans="1:10" hidden="1" x14ac:dyDescent="0.25"/>
    <row r="114" spans="1:10" hidden="1" x14ac:dyDescent="0.25"/>
    <row r="115" spans="1:10" hidden="1" x14ac:dyDescent="0.25"/>
    <row r="116" spans="1:10" hidden="1" x14ac:dyDescent="0.25"/>
    <row r="117" spans="1:10" s="129" customFormat="1" hidden="1" x14ac:dyDescent="0.25">
      <c r="B117" s="130"/>
      <c r="G117" s="131"/>
      <c r="H117" s="132"/>
      <c r="I117" s="133"/>
      <c r="J117" s="133"/>
    </row>
    <row r="118" spans="1:10" s="129" customFormat="1" ht="15.75" hidden="1" thickBot="1" x14ac:dyDescent="0.3">
      <c r="B118" s="130"/>
      <c r="G118" s="131"/>
      <c r="H118" s="132"/>
      <c r="I118" s="133"/>
      <c r="J118" s="133"/>
    </row>
    <row r="119" spans="1:10" s="129" customFormat="1" ht="189.75" hidden="1" thickBot="1" x14ac:dyDescent="0.3">
      <c r="A119" s="134" t="s">
        <v>45</v>
      </c>
      <c r="B119" s="135"/>
      <c r="C119" s="134" t="s">
        <v>61</v>
      </c>
      <c r="D119" s="134"/>
      <c r="E119" s="134"/>
      <c r="F119" s="134" t="s">
        <v>39</v>
      </c>
      <c r="H119" s="132"/>
      <c r="I119" s="133"/>
      <c r="J119" s="133"/>
    </row>
    <row r="120" spans="1:10" s="129" customFormat="1" ht="54.75" hidden="1" thickBot="1" x14ac:dyDescent="0.3">
      <c r="A120" s="136" t="s">
        <v>40</v>
      </c>
      <c r="B120" s="137"/>
      <c r="C120" s="138">
        <f>C121+C122+C123+C124+C125+C126</f>
        <v>2974.009</v>
      </c>
      <c r="D120" s="138"/>
      <c r="E120" s="138"/>
      <c r="F120" s="138">
        <f>F121+F122+F123+F124+F125+F126</f>
        <v>3220.2889999999998</v>
      </c>
      <c r="H120" s="132"/>
      <c r="I120" s="133"/>
      <c r="J120" s="133"/>
    </row>
    <row r="121" spans="1:10" s="129" customFormat="1" ht="26.25" hidden="1" thickBot="1" x14ac:dyDescent="0.3">
      <c r="A121" s="139" t="s">
        <v>15</v>
      </c>
      <c r="B121" s="140"/>
      <c r="C121" s="139">
        <v>2227.08</v>
      </c>
      <c r="D121" s="139"/>
      <c r="E121" s="139"/>
      <c r="F121" s="139">
        <v>2478.098</v>
      </c>
      <c r="H121" s="132"/>
      <c r="I121" s="133"/>
      <c r="J121" s="133"/>
    </row>
    <row r="122" spans="1:10" s="129" customFormat="1" ht="26.25" hidden="1" thickBot="1" x14ac:dyDescent="0.3">
      <c r="A122" s="139" t="s">
        <v>16</v>
      </c>
      <c r="B122" s="140"/>
      <c r="C122" s="139">
        <v>490.53100000000001</v>
      </c>
      <c r="D122" s="139"/>
      <c r="E122" s="139"/>
      <c r="F122" s="139">
        <v>545.18200000000002</v>
      </c>
      <c r="H122" s="132"/>
      <c r="I122" s="133"/>
      <c r="J122" s="133"/>
    </row>
    <row r="123" spans="1:10" s="129" customFormat="1" ht="26.25" hidden="1" thickBot="1" x14ac:dyDescent="0.3">
      <c r="A123" s="139" t="s">
        <v>48</v>
      </c>
      <c r="B123" s="140"/>
      <c r="C123" s="139">
        <v>171.958</v>
      </c>
      <c r="D123" s="139"/>
      <c r="E123" s="139"/>
      <c r="F123" s="139">
        <v>97.064999999999998</v>
      </c>
      <c r="H123" s="132"/>
      <c r="I123" s="133"/>
      <c r="J123" s="133"/>
    </row>
    <row r="124" spans="1:10" s="129" customFormat="1" ht="51.75" hidden="1" thickBot="1" x14ac:dyDescent="0.3">
      <c r="A124" s="139" t="s">
        <v>51</v>
      </c>
      <c r="B124" s="140"/>
      <c r="C124" s="141">
        <v>21.684000000000001</v>
      </c>
      <c r="D124" s="141"/>
      <c r="E124" s="141"/>
      <c r="F124" s="142">
        <v>35</v>
      </c>
      <c r="H124" s="132"/>
      <c r="I124" s="133"/>
      <c r="J124" s="133"/>
    </row>
    <row r="125" spans="1:10" s="129" customFormat="1" ht="26.25" hidden="1" thickBot="1" x14ac:dyDescent="0.3">
      <c r="A125" s="141" t="s">
        <v>20</v>
      </c>
      <c r="B125" s="143"/>
      <c r="C125" s="144">
        <v>31.477</v>
      </c>
      <c r="D125" s="144"/>
      <c r="E125" s="144"/>
      <c r="F125" s="145">
        <v>34</v>
      </c>
      <c r="H125" s="132"/>
      <c r="I125" s="133"/>
      <c r="J125" s="133"/>
    </row>
    <row r="126" spans="1:10" s="129" customFormat="1" ht="26.25" hidden="1" thickBot="1" x14ac:dyDescent="0.3">
      <c r="A126" s="139" t="s">
        <v>21</v>
      </c>
      <c r="B126" s="140"/>
      <c r="C126" s="139">
        <f>C127+C128+C129</f>
        <v>31.279000000000003</v>
      </c>
      <c r="D126" s="139"/>
      <c r="E126" s="139"/>
      <c r="F126" s="139">
        <f>F127+F128+F129</f>
        <v>30.944000000000003</v>
      </c>
      <c r="H126" s="132"/>
      <c r="I126" s="133"/>
      <c r="J126" s="133"/>
    </row>
    <row r="127" spans="1:10" s="129" customFormat="1" ht="26.25" hidden="1" thickBot="1" x14ac:dyDescent="0.3">
      <c r="A127" s="139" t="s">
        <v>22</v>
      </c>
      <c r="B127" s="140"/>
      <c r="C127" s="139">
        <v>16.263999999999999</v>
      </c>
      <c r="D127" s="139"/>
      <c r="E127" s="139"/>
      <c r="F127" s="139">
        <v>16.07</v>
      </c>
      <c r="H127" s="132"/>
      <c r="I127" s="133"/>
      <c r="J127" s="133"/>
    </row>
    <row r="128" spans="1:10" s="129" customFormat="1" ht="51.75" hidden="1" thickBot="1" x14ac:dyDescent="0.3">
      <c r="A128" s="139" t="s">
        <v>62</v>
      </c>
      <c r="B128" s="140"/>
      <c r="C128" s="139">
        <v>2.4550000000000001</v>
      </c>
      <c r="D128" s="139"/>
      <c r="E128" s="139"/>
      <c r="F128" s="139">
        <v>2.4540000000000002</v>
      </c>
      <c r="H128" s="132"/>
      <c r="I128" s="133"/>
      <c r="J128" s="133"/>
    </row>
    <row r="129" spans="1:10" s="129" customFormat="1" ht="26.25" hidden="1" thickBot="1" x14ac:dyDescent="0.3">
      <c r="A129" s="139" t="s">
        <v>63</v>
      </c>
      <c r="B129" s="140"/>
      <c r="C129" s="139">
        <v>12.56</v>
      </c>
      <c r="D129" s="139"/>
      <c r="E129" s="139"/>
      <c r="F129" s="139">
        <v>12.42</v>
      </c>
      <c r="H129" s="132"/>
      <c r="I129" s="133"/>
      <c r="J129" s="133"/>
    </row>
    <row r="130" spans="1:10" s="129" customFormat="1" ht="26.25" hidden="1" thickBot="1" x14ac:dyDescent="0.3">
      <c r="A130" s="139" t="s">
        <v>31</v>
      </c>
      <c r="B130" s="140"/>
      <c r="C130" s="139"/>
      <c r="D130" s="139"/>
      <c r="E130" s="139"/>
      <c r="F130" s="139"/>
      <c r="H130" s="132"/>
      <c r="I130" s="133"/>
      <c r="J130" s="133"/>
    </row>
    <row r="131" spans="1:10" s="129" customFormat="1" hidden="1" x14ac:dyDescent="0.25">
      <c r="B131" s="130"/>
      <c r="G131" s="146"/>
      <c r="H131" s="132"/>
      <c r="I131" s="133"/>
      <c r="J131" s="133"/>
    </row>
    <row r="132" spans="1:10" s="129" customFormat="1" ht="15.75" hidden="1" thickBot="1" x14ac:dyDescent="0.3">
      <c r="B132" s="130"/>
      <c r="G132" s="146"/>
      <c r="H132" s="132"/>
      <c r="I132" s="133"/>
      <c r="J132" s="133"/>
    </row>
    <row r="133" spans="1:10" s="150" customFormat="1" ht="56.25" hidden="1" customHeight="1" thickBot="1" x14ac:dyDescent="0.45">
      <c r="A133" s="134" t="s">
        <v>61</v>
      </c>
      <c r="B133" s="135"/>
      <c r="C133" s="134" t="s">
        <v>39</v>
      </c>
      <c r="D133" s="134"/>
      <c r="E133" s="134"/>
      <c r="F133" s="134" t="s">
        <v>64</v>
      </c>
      <c r="G133" s="147"/>
      <c r="H133" s="148"/>
      <c r="I133" s="149"/>
      <c r="J133" s="149"/>
    </row>
    <row r="134" spans="1:10" s="129" customFormat="1" ht="67.5" hidden="1" customHeight="1" thickBot="1" x14ac:dyDescent="0.3">
      <c r="A134" s="151">
        <v>1587.557</v>
      </c>
      <c r="B134" s="152"/>
      <c r="C134" s="151">
        <v>2756.97</v>
      </c>
      <c r="D134" s="151"/>
      <c r="E134" s="151"/>
      <c r="F134" s="153">
        <f>(C134-A134)/A134*100</f>
        <v>73.661166181749678</v>
      </c>
      <c r="G134" s="146"/>
      <c r="H134" s="132"/>
      <c r="I134" s="133"/>
      <c r="J134" s="133"/>
    </row>
    <row r="135" spans="1:10" s="129" customFormat="1" hidden="1" x14ac:dyDescent="0.25">
      <c r="B135" s="130"/>
      <c r="G135" s="146"/>
      <c r="H135" s="132"/>
      <c r="I135" s="133"/>
      <c r="J135" s="133"/>
    </row>
    <row r="136" spans="1:10" s="129" customFormat="1" ht="15.75" hidden="1" thickBot="1" x14ac:dyDescent="0.3">
      <c r="B136" s="130"/>
      <c r="G136" s="146"/>
      <c r="H136" s="132"/>
      <c r="I136" s="133"/>
      <c r="J136" s="133"/>
    </row>
    <row r="137" spans="1:10" s="150" customFormat="1" ht="189.75" hidden="1" thickBot="1" x14ac:dyDescent="0.45">
      <c r="A137" s="134" t="s">
        <v>45</v>
      </c>
      <c r="B137" s="135"/>
      <c r="C137" s="134" t="s">
        <v>61</v>
      </c>
      <c r="D137" s="134"/>
      <c r="E137" s="134"/>
      <c r="F137" s="134" t="s">
        <v>39</v>
      </c>
      <c r="H137" s="148"/>
      <c r="I137" s="149"/>
      <c r="J137" s="149"/>
    </row>
    <row r="138" spans="1:10" s="129" customFormat="1" ht="45" hidden="1" customHeight="1" thickBot="1" x14ac:dyDescent="0.3">
      <c r="A138" s="154" t="s">
        <v>47</v>
      </c>
      <c r="B138" s="155"/>
      <c r="C138" s="154">
        <f>C139+C140+C141+C143+C144+C145+C154</f>
        <v>1587.5569999999998</v>
      </c>
      <c r="D138" s="154"/>
      <c r="E138" s="154"/>
      <c r="F138" s="154">
        <f>F139+F140+F141+F143+F144+F145+F154+F155</f>
        <v>2756.9700000000007</v>
      </c>
      <c r="H138" s="132"/>
      <c r="I138" s="133"/>
      <c r="J138" s="133"/>
    </row>
    <row r="139" spans="1:10" s="129" customFormat="1" ht="36.75" hidden="1" customHeight="1" thickBot="1" x14ac:dyDescent="0.3">
      <c r="A139" s="139" t="s">
        <v>15</v>
      </c>
      <c r="B139" s="140"/>
      <c r="C139" s="139">
        <v>1226.9359999999999</v>
      </c>
      <c r="D139" s="139"/>
      <c r="E139" s="139"/>
      <c r="F139" s="156">
        <v>2045</v>
      </c>
      <c r="H139" s="132"/>
      <c r="I139" s="133"/>
      <c r="J139" s="133"/>
    </row>
    <row r="140" spans="1:10" s="129" customFormat="1" ht="26.25" hidden="1" thickBot="1" x14ac:dyDescent="0.3">
      <c r="A140" s="139" t="s">
        <v>16</v>
      </c>
      <c r="B140" s="140"/>
      <c r="C140" s="156">
        <v>259.68</v>
      </c>
      <c r="D140" s="156"/>
      <c r="E140" s="156"/>
      <c r="F140" s="156">
        <v>449.9</v>
      </c>
      <c r="H140" s="132"/>
      <c r="I140" s="133"/>
      <c r="J140" s="133"/>
    </row>
    <row r="141" spans="1:10" s="129" customFormat="1" ht="26.25" hidden="1" customHeight="1" thickBot="1" x14ac:dyDescent="0.3">
      <c r="A141" s="227" t="s">
        <v>48</v>
      </c>
      <c r="B141" s="157"/>
      <c r="C141" s="228">
        <v>47.55</v>
      </c>
      <c r="D141" s="142"/>
      <c r="E141" s="142"/>
      <c r="F141" s="228">
        <v>82.09</v>
      </c>
      <c r="H141" s="132"/>
      <c r="I141" s="133"/>
      <c r="J141" s="133"/>
    </row>
    <row r="142" spans="1:10" s="129" customFormat="1" ht="26.25" hidden="1" customHeight="1" thickBot="1" x14ac:dyDescent="0.3">
      <c r="A142" s="227"/>
      <c r="B142" s="157"/>
      <c r="C142" s="228"/>
      <c r="D142" s="142"/>
      <c r="E142" s="142"/>
      <c r="F142" s="228"/>
      <c r="H142" s="132"/>
      <c r="I142" s="133"/>
      <c r="J142" s="133"/>
    </row>
    <row r="143" spans="1:10" s="129" customFormat="1" ht="51.75" hidden="1" thickBot="1" x14ac:dyDescent="0.3">
      <c r="A143" s="139" t="s">
        <v>51</v>
      </c>
      <c r="B143" s="140"/>
      <c r="C143" s="156">
        <v>7.5220000000000002</v>
      </c>
      <c r="D143" s="156"/>
      <c r="E143" s="156"/>
      <c r="F143" s="156">
        <v>19.757000000000001</v>
      </c>
      <c r="H143" s="132"/>
      <c r="I143" s="133"/>
      <c r="J143" s="133"/>
    </row>
    <row r="144" spans="1:10" s="129" customFormat="1" ht="26.25" hidden="1" thickBot="1" x14ac:dyDescent="0.3">
      <c r="A144" s="139" t="s">
        <v>52</v>
      </c>
      <c r="B144" s="140"/>
      <c r="C144" s="156">
        <v>3.0139999999999998</v>
      </c>
      <c r="D144" s="156"/>
      <c r="E144" s="156"/>
      <c r="F144" s="156">
        <v>15.15</v>
      </c>
      <c r="H144" s="132"/>
      <c r="I144" s="133"/>
      <c r="J144" s="133"/>
    </row>
    <row r="145" spans="1:10" s="129" customFormat="1" ht="26.25" hidden="1" thickBot="1" x14ac:dyDescent="0.3">
      <c r="A145" s="139" t="s">
        <v>53</v>
      </c>
      <c r="B145" s="140"/>
      <c r="C145" s="139">
        <f>C146+C147+C148</f>
        <v>36.135999999999996</v>
      </c>
      <c r="D145" s="139"/>
      <c r="E145" s="139"/>
      <c r="F145" s="139">
        <f>F146+F147+F148</f>
        <v>46.692999999999998</v>
      </c>
      <c r="H145" s="132"/>
      <c r="I145" s="133"/>
      <c r="J145" s="133"/>
    </row>
    <row r="146" spans="1:10" s="129" customFormat="1" ht="26.25" hidden="1" thickBot="1" x14ac:dyDescent="0.3">
      <c r="A146" s="139" t="s">
        <v>22</v>
      </c>
      <c r="B146" s="140"/>
      <c r="C146" s="139">
        <v>16.780999999999999</v>
      </c>
      <c r="D146" s="139"/>
      <c r="E146" s="139"/>
      <c r="F146" s="139">
        <v>30.280999999999999</v>
      </c>
      <c r="H146" s="132"/>
      <c r="I146" s="133"/>
      <c r="J146" s="133"/>
    </row>
    <row r="147" spans="1:10" s="129" customFormat="1" ht="26.25" hidden="1" thickBot="1" x14ac:dyDescent="0.3">
      <c r="A147" s="139" t="s">
        <v>54</v>
      </c>
      <c r="B147" s="140"/>
      <c r="C147" s="139">
        <v>2.242</v>
      </c>
      <c r="D147" s="139"/>
      <c r="E147" s="139"/>
      <c r="F147" s="139">
        <v>2.7250000000000001</v>
      </c>
      <c r="H147" s="132"/>
      <c r="I147" s="133"/>
      <c r="J147" s="133"/>
    </row>
    <row r="148" spans="1:10" s="129" customFormat="1" ht="26.25" hidden="1" thickBot="1" x14ac:dyDescent="0.3">
      <c r="A148" s="139" t="s">
        <v>55</v>
      </c>
      <c r="B148" s="140"/>
      <c r="C148" s="139">
        <v>17.113</v>
      </c>
      <c r="D148" s="139"/>
      <c r="E148" s="139"/>
      <c r="F148" s="139">
        <v>13.686999999999999</v>
      </c>
      <c r="H148" s="132"/>
      <c r="I148" s="133"/>
      <c r="J148" s="133"/>
    </row>
    <row r="149" spans="1:10" s="129" customFormat="1" ht="26.25" hidden="1" customHeight="1" thickBot="1" x14ac:dyDescent="0.3">
      <c r="A149" s="227" t="s">
        <v>65</v>
      </c>
      <c r="B149" s="157"/>
      <c r="C149" s="227"/>
      <c r="D149" s="141"/>
      <c r="E149" s="141"/>
      <c r="F149" s="227"/>
      <c r="H149" s="132"/>
      <c r="I149" s="133"/>
      <c r="J149" s="133"/>
    </row>
    <row r="150" spans="1:10" s="129" customFormat="1" ht="26.25" hidden="1" customHeight="1" thickBot="1" x14ac:dyDescent="0.3">
      <c r="A150" s="227"/>
      <c r="B150" s="157"/>
      <c r="C150" s="227"/>
      <c r="D150" s="141"/>
      <c r="E150" s="141"/>
      <c r="F150" s="227"/>
      <c r="H150" s="132"/>
      <c r="I150" s="133"/>
      <c r="J150" s="133"/>
    </row>
    <row r="151" spans="1:10" s="129" customFormat="1" ht="26.25" hidden="1" customHeight="1" thickBot="1" x14ac:dyDescent="0.3">
      <c r="A151" s="227"/>
      <c r="B151" s="157"/>
      <c r="C151" s="227"/>
      <c r="D151" s="141"/>
      <c r="E151" s="141"/>
      <c r="F151" s="227"/>
      <c r="H151" s="132"/>
      <c r="I151" s="133"/>
      <c r="J151" s="133"/>
    </row>
    <row r="152" spans="1:10" s="129" customFormat="1" ht="76.5" hidden="1" customHeight="1" thickBot="1" x14ac:dyDescent="0.3">
      <c r="A152" s="227"/>
      <c r="B152" s="157"/>
      <c r="C152" s="227"/>
      <c r="D152" s="141"/>
      <c r="E152" s="141"/>
      <c r="F152" s="227"/>
      <c r="H152" s="132"/>
      <c r="I152" s="133"/>
      <c r="J152" s="133"/>
    </row>
    <row r="153" spans="1:10" s="129" customFormat="1" ht="26.25" hidden="1" customHeight="1" x14ac:dyDescent="0.25">
      <c r="A153" s="158" t="s">
        <v>30</v>
      </c>
      <c r="B153" s="159"/>
      <c r="C153" s="158"/>
      <c r="D153" s="158"/>
      <c r="E153" s="158"/>
      <c r="F153" s="158"/>
      <c r="H153" s="132"/>
      <c r="I153" s="133"/>
      <c r="J153" s="133"/>
    </row>
    <row r="154" spans="1:10" s="129" customFormat="1" ht="26.25" hidden="1" customHeight="1" thickBot="1" x14ac:dyDescent="0.3">
      <c r="A154" s="139" t="s">
        <v>66</v>
      </c>
      <c r="B154" s="140"/>
      <c r="C154" s="139">
        <v>6.7190000000000003</v>
      </c>
      <c r="D154" s="139"/>
      <c r="E154" s="139"/>
      <c r="F154" s="156">
        <v>8.3800000000000008</v>
      </c>
      <c r="H154" s="132"/>
      <c r="I154" s="133"/>
      <c r="J154" s="133"/>
    </row>
    <row r="155" spans="1:10" s="129" customFormat="1" ht="47.25" hidden="1" customHeight="1" thickBot="1" x14ac:dyDescent="0.3">
      <c r="A155" s="158" t="s">
        <v>31</v>
      </c>
      <c r="B155" s="159"/>
      <c r="C155" s="158"/>
      <c r="D155" s="158"/>
      <c r="E155" s="158"/>
      <c r="F155" s="160">
        <f>F156</f>
        <v>90</v>
      </c>
      <c r="H155" s="132"/>
      <c r="I155" s="133"/>
      <c r="J155" s="133"/>
    </row>
    <row r="156" spans="1:10" s="129" customFormat="1" ht="51.75" hidden="1" thickBot="1" x14ac:dyDescent="0.3">
      <c r="A156" s="161" t="s">
        <v>58</v>
      </c>
      <c r="B156" s="162"/>
      <c r="C156" s="161"/>
      <c r="D156" s="161"/>
      <c r="E156" s="161"/>
      <c r="F156" s="163">
        <v>90</v>
      </c>
      <c r="H156" s="132"/>
      <c r="I156" s="133"/>
      <c r="J156" s="133"/>
    </row>
    <row r="157" spans="1:10" s="129" customFormat="1" ht="25.5" hidden="1" x14ac:dyDescent="0.25">
      <c r="A157" s="158"/>
      <c r="B157" s="159"/>
      <c r="C157" s="158"/>
      <c r="D157" s="158"/>
      <c r="E157" s="158"/>
      <c r="F157" s="158"/>
      <c r="H157" s="132"/>
      <c r="I157" s="133"/>
      <c r="J157" s="133"/>
    </row>
    <row r="158" spans="1:10" s="129" customFormat="1" ht="51.75" hidden="1" thickBot="1" x14ac:dyDescent="0.3">
      <c r="A158" s="139" t="s">
        <v>60</v>
      </c>
      <c r="B158" s="140"/>
      <c r="C158" s="139"/>
      <c r="D158" s="139"/>
      <c r="E158" s="139"/>
      <c r="F158" s="139"/>
      <c r="H158" s="132"/>
      <c r="I158" s="133"/>
      <c r="J158" s="133"/>
    </row>
    <row r="159" spans="1:10" s="129" customFormat="1" hidden="1" x14ac:dyDescent="0.25">
      <c r="B159" s="130"/>
      <c r="G159" s="131"/>
      <c r="H159" s="132"/>
      <c r="I159" s="133"/>
      <c r="J159" s="133"/>
    </row>
    <row r="160" spans="1:10" s="129" customFormat="1" ht="27" hidden="1" customHeight="1" x14ac:dyDescent="0.25">
      <c r="A160" s="230"/>
      <c r="B160" s="230"/>
      <c r="C160" s="230"/>
      <c r="D160" s="230"/>
      <c r="E160" s="230"/>
      <c r="F160" s="230"/>
      <c r="G160" s="230"/>
      <c r="H160" s="230"/>
      <c r="I160" s="230"/>
      <c r="J160" s="133"/>
    </row>
    <row r="161" spans="1:10" s="129" customFormat="1" hidden="1" x14ac:dyDescent="0.25">
      <c r="A161" s="230"/>
      <c r="B161" s="230"/>
      <c r="C161" s="230"/>
      <c r="D161" s="230"/>
      <c r="E161" s="230"/>
      <c r="F161" s="230"/>
      <c r="G161" s="230"/>
      <c r="H161" s="230"/>
      <c r="I161" s="230"/>
      <c r="J161" s="133"/>
    </row>
    <row r="162" spans="1:10" s="129" customFormat="1" hidden="1" x14ac:dyDescent="0.25">
      <c r="A162" s="230"/>
      <c r="B162" s="230"/>
      <c r="C162" s="230"/>
      <c r="D162" s="230"/>
      <c r="E162" s="230"/>
      <c r="F162" s="230"/>
      <c r="G162" s="230"/>
      <c r="H162" s="230"/>
      <c r="I162" s="230"/>
      <c r="J162" s="133"/>
    </row>
    <row r="163" spans="1:10" s="129" customFormat="1" hidden="1" x14ac:dyDescent="0.25">
      <c r="A163" s="230"/>
      <c r="B163" s="230"/>
      <c r="C163" s="230"/>
      <c r="D163" s="230"/>
      <c r="E163" s="230"/>
      <c r="F163" s="230"/>
      <c r="G163" s="230"/>
      <c r="H163" s="230"/>
      <c r="I163" s="230"/>
      <c r="J163" s="133"/>
    </row>
    <row r="164" spans="1:10" s="129" customFormat="1" hidden="1" x14ac:dyDescent="0.25">
      <c r="B164" s="130"/>
      <c r="H164" s="132"/>
      <c r="I164" s="133"/>
      <c r="J164" s="133"/>
    </row>
    <row r="165" spans="1:10" s="129" customFormat="1" hidden="1" x14ac:dyDescent="0.25">
      <c r="B165" s="130"/>
      <c r="H165" s="132"/>
      <c r="I165" s="133"/>
      <c r="J165" s="133"/>
    </row>
    <row r="166" spans="1:10" s="129" customFormat="1" hidden="1" x14ac:dyDescent="0.25">
      <c r="B166" s="130"/>
      <c r="H166" s="132"/>
      <c r="I166" s="133"/>
      <c r="J166" s="133"/>
    </row>
    <row r="167" spans="1:10" s="129" customFormat="1" hidden="1" x14ac:dyDescent="0.25">
      <c r="B167" s="130"/>
      <c r="H167" s="132"/>
      <c r="I167" s="133"/>
      <c r="J167" s="133"/>
    </row>
    <row r="168" spans="1:10" s="129" customFormat="1" hidden="1" x14ac:dyDescent="0.25">
      <c r="B168" s="130"/>
      <c r="H168" s="132"/>
      <c r="I168" s="133"/>
      <c r="J168" s="133"/>
    </row>
    <row r="169" spans="1:10" s="129" customFormat="1" hidden="1" x14ac:dyDescent="0.25">
      <c r="B169" s="130"/>
      <c r="H169" s="132"/>
      <c r="I169" s="133"/>
      <c r="J169" s="133"/>
    </row>
    <row r="170" spans="1:10" s="129" customFormat="1" hidden="1" x14ac:dyDescent="0.25">
      <c r="B170" s="130"/>
      <c r="H170" s="132"/>
      <c r="I170" s="133"/>
      <c r="J170" s="133"/>
    </row>
    <row r="171" spans="1:10" s="129" customFormat="1" hidden="1" x14ac:dyDescent="0.25">
      <c r="B171" s="130"/>
      <c r="H171" s="132"/>
      <c r="I171" s="133"/>
      <c r="J171" s="133"/>
    </row>
    <row r="172" spans="1:10" s="129" customFormat="1" hidden="1" x14ac:dyDescent="0.25">
      <c r="B172" s="130"/>
      <c r="H172" s="132"/>
      <c r="I172" s="133"/>
      <c r="J172" s="133"/>
    </row>
    <row r="173" spans="1:10" s="129" customFormat="1" ht="75" customHeight="1" thickBot="1" x14ac:dyDescent="0.3">
      <c r="A173" s="217" t="s">
        <v>83</v>
      </c>
      <c r="B173" s="217"/>
      <c r="C173" s="217"/>
      <c r="D173" s="217"/>
      <c r="E173" s="217"/>
      <c r="F173" s="217"/>
      <c r="H173" s="132"/>
      <c r="I173" s="133"/>
      <c r="J173" s="133"/>
    </row>
    <row r="174" spans="1:10" s="129" customFormat="1" ht="108" customHeight="1" thickBot="1" x14ac:dyDescent="0.3">
      <c r="A174" s="9" t="s">
        <v>2</v>
      </c>
      <c r="B174" s="10" t="s">
        <v>80</v>
      </c>
      <c r="C174" s="9" t="s">
        <v>81</v>
      </c>
      <c r="D174" s="11" t="s">
        <v>76</v>
      </c>
      <c r="E174" s="11" t="s">
        <v>82</v>
      </c>
      <c r="F174" s="9" t="s">
        <v>4</v>
      </c>
      <c r="H174" s="132"/>
      <c r="I174" s="133"/>
      <c r="J174" s="133"/>
    </row>
    <row r="175" spans="1:10" s="129" customFormat="1" ht="35.25" thickBot="1" x14ac:dyDescent="0.3">
      <c r="A175" s="14" t="s">
        <v>72</v>
      </c>
      <c r="B175" s="164">
        <v>63545</v>
      </c>
      <c r="C175" s="164">
        <v>61223.4</v>
      </c>
      <c r="D175" s="24">
        <f>(C175-B175)/B175</f>
        <v>-3.6534739161224308E-2</v>
      </c>
      <c r="E175" s="16"/>
      <c r="F175" s="17"/>
      <c r="H175" s="132"/>
      <c r="I175" s="133"/>
      <c r="J175" s="133"/>
    </row>
    <row r="176" spans="1:10" s="129" customFormat="1" ht="35.25" hidden="1" thickBot="1" x14ac:dyDescent="0.3">
      <c r="A176" s="18" t="s">
        <v>5</v>
      </c>
      <c r="B176" s="21"/>
      <c r="C176" s="21"/>
      <c r="D176" s="24" t="e">
        <f t="shared" ref="D176:D181" si="5">(C176-B176)/B176</f>
        <v>#DIV/0!</v>
      </c>
      <c r="E176" s="16"/>
      <c r="F176" s="17"/>
      <c r="H176" s="132"/>
      <c r="I176" s="133"/>
      <c r="J176" s="133"/>
    </row>
    <row r="177" spans="1:10" s="129" customFormat="1" ht="60.75" hidden="1" thickBot="1" x14ac:dyDescent="0.3">
      <c r="A177" s="20" t="s">
        <v>67</v>
      </c>
      <c r="B177" s="21"/>
      <c r="C177" s="21"/>
      <c r="D177" s="24" t="e">
        <f t="shared" si="5"/>
        <v>#DIV/0!</v>
      </c>
      <c r="E177" s="16"/>
      <c r="F177" s="17"/>
      <c r="H177" s="132"/>
      <c r="I177" s="133"/>
      <c r="J177" s="133"/>
    </row>
    <row r="178" spans="1:10" s="129" customFormat="1" ht="35.25" thickBot="1" x14ac:dyDescent="0.3">
      <c r="A178" s="18" t="s">
        <v>68</v>
      </c>
      <c r="B178" s="21">
        <f>B183-B175</f>
        <v>-4749</v>
      </c>
      <c r="C178" s="21">
        <f>C183-C175</f>
        <v>-3599.2000000000044</v>
      </c>
      <c r="D178" s="24">
        <f t="shared" si="5"/>
        <v>-0.24211412929037601</v>
      </c>
      <c r="E178" s="16"/>
      <c r="F178" s="17"/>
      <c r="H178" s="132"/>
      <c r="I178" s="133"/>
      <c r="J178" s="133"/>
    </row>
    <row r="179" spans="1:10" s="129" customFormat="1" ht="60.75" thickBot="1" x14ac:dyDescent="0.3">
      <c r="A179" s="20" t="s">
        <v>11</v>
      </c>
      <c r="B179" s="170">
        <f>B178</f>
        <v>-4749</v>
      </c>
      <c r="C179" s="170">
        <f>C178</f>
        <v>-3599.2000000000044</v>
      </c>
      <c r="D179" s="24"/>
      <c r="E179" s="17"/>
      <c r="F179" s="17"/>
      <c r="H179" s="132"/>
      <c r="I179" s="133"/>
      <c r="J179" s="133"/>
    </row>
    <row r="180" spans="1:10" s="129" customFormat="1" ht="35.25" thickBot="1" x14ac:dyDescent="0.3">
      <c r="A180" s="14" t="s">
        <v>12</v>
      </c>
      <c r="B180" s="164">
        <f>B183</f>
        <v>58796</v>
      </c>
      <c r="C180" s="164">
        <f>C183</f>
        <v>57624.2</v>
      </c>
      <c r="D180" s="24">
        <f t="shared" si="5"/>
        <v>-1.9929927205932427E-2</v>
      </c>
      <c r="E180" s="17">
        <f>E182</f>
        <v>57624.100250000003</v>
      </c>
      <c r="F180" s="17"/>
      <c r="H180" s="132"/>
      <c r="I180" s="133"/>
      <c r="J180" s="133"/>
    </row>
    <row r="181" spans="1:10" s="129" customFormat="1" ht="34.5" hidden="1" x14ac:dyDescent="0.25">
      <c r="A181" s="14"/>
      <c r="B181" s="164">
        <f>B183-B180</f>
        <v>0</v>
      </c>
      <c r="C181" s="164">
        <f>C183-C180</f>
        <v>0</v>
      </c>
      <c r="D181" s="24" t="e">
        <f t="shared" si="5"/>
        <v>#DIV/0!</v>
      </c>
      <c r="E181" s="164">
        <f>E183-E180</f>
        <v>0</v>
      </c>
      <c r="F181" s="17"/>
      <c r="H181" s="132"/>
      <c r="I181" s="133"/>
      <c r="J181" s="133"/>
    </row>
    <row r="182" spans="1:10" s="129" customFormat="1" ht="35.25" thickBot="1" x14ac:dyDescent="0.3">
      <c r="A182" s="28" t="s">
        <v>14</v>
      </c>
      <c r="B182" s="29">
        <f>B183</f>
        <v>58796</v>
      </c>
      <c r="C182" s="29">
        <f>C183</f>
        <v>57624.2</v>
      </c>
      <c r="D182" s="24">
        <f>(C182-B182)/B182</f>
        <v>-1.9929927205932427E-2</v>
      </c>
      <c r="E182" s="29">
        <f>E183</f>
        <v>57624.100250000003</v>
      </c>
      <c r="F182" s="31">
        <v>0</v>
      </c>
      <c r="G182" s="179" t="s">
        <v>75</v>
      </c>
      <c r="H182" s="132"/>
      <c r="I182" s="133"/>
      <c r="J182" s="133"/>
    </row>
    <row r="183" spans="1:10" s="129" customFormat="1" ht="35.25" thickBot="1" x14ac:dyDescent="0.4">
      <c r="A183" s="32" t="s">
        <v>28</v>
      </c>
      <c r="B183" s="172">
        <v>58796</v>
      </c>
      <c r="C183" s="172">
        <v>57624.2</v>
      </c>
      <c r="D183" s="168"/>
      <c r="E183" s="172">
        <v>57624.100250000003</v>
      </c>
      <c r="F183" s="33"/>
      <c r="G183" s="176">
        <f>C183-E183</f>
        <v>9.9749999993946403E-2</v>
      </c>
      <c r="H183" s="132"/>
      <c r="I183" s="133"/>
      <c r="J183" s="133"/>
    </row>
    <row r="184" spans="1:10" s="129" customFormat="1" ht="93.75" customHeight="1" thickBot="1" x14ac:dyDescent="0.65">
      <c r="A184" s="231" t="s">
        <v>88</v>
      </c>
      <c r="B184" s="231"/>
      <c r="C184" s="231"/>
      <c r="D184" s="231"/>
      <c r="E184" s="231"/>
      <c r="F184" s="231"/>
      <c r="G184" s="167" t="s">
        <v>69</v>
      </c>
      <c r="H184" s="132"/>
      <c r="I184" s="133"/>
      <c r="J184" s="133"/>
    </row>
    <row r="185" spans="1:10" s="129" customFormat="1" ht="130.5" customHeight="1" thickBot="1" x14ac:dyDescent="0.45">
      <c r="A185" s="9" t="s">
        <v>2</v>
      </c>
      <c r="B185" s="10" t="s">
        <v>92</v>
      </c>
      <c r="C185" s="9" t="s">
        <v>93</v>
      </c>
      <c r="D185" s="11" t="s">
        <v>94</v>
      </c>
      <c r="E185" s="11" t="s">
        <v>82</v>
      </c>
      <c r="F185" s="9" t="s">
        <v>4</v>
      </c>
      <c r="G185" s="192" t="s">
        <v>87</v>
      </c>
      <c r="H185" s="132"/>
      <c r="I185" s="133"/>
      <c r="J185" s="133"/>
    </row>
    <row r="186" spans="1:10" s="129" customFormat="1" ht="35.25" thickBot="1" x14ac:dyDescent="0.3">
      <c r="A186" s="14" t="s">
        <v>91</v>
      </c>
      <c r="B186" s="198">
        <v>800</v>
      </c>
      <c r="C186" s="198">
        <v>1800</v>
      </c>
      <c r="D186" s="188">
        <f>(C186-B186)/B186</f>
        <v>1.25</v>
      </c>
      <c r="E186" s="16"/>
      <c r="F186" s="17"/>
      <c r="H186" s="132"/>
      <c r="I186" s="133"/>
      <c r="J186" s="133"/>
    </row>
    <row r="187" spans="1:10" s="129" customFormat="1" ht="35.25" hidden="1" thickBot="1" x14ac:dyDescent="0.3">
      <c r="A187" s="18" t="s">
        <v>5</v>
      </c>
      <c r="B187" s="199"/>
      <c r="C187" s="199"/>
      <c r="D187" s="190"/>
      <c r="E187" s="189"/>
      <c r="F187" s="17"/>
      <c r="H187" s="132"/>
      <c r="I187" s="133"/>
      <c r="J187" s="133"/>
    </row>
    <row r="188" spans="1:10" s="129" customFormat="1" ht="60.75" hidden="1" thickBot="1" x14ac:dyDescent="0.3">
      <c r="A188" s="20" t="s">
        <v>6</v>
      </c>
      <c r="B188" s="200">
        <v>0</v>
      </c>
      <c r="C188" s="200">
        <v>0</v>
      </c>
      <c r="D188" s="190"/>
      <c r="E188" s="189"/>
      <c r="F188" s="17"/>
      <c r="H188" s="132"/>
      <c r="I188" s="133"/>
      <c r="J188" s="133"/>
    </row>
    <row r="189" spans="1:10" s="129" customFormat="1" ht="60.75" thickBot="1" x14ac:dyDescent="0.3">
      <c r="A189" s="214" t="s">
        <v>89</v>
      </c>
      <c r="B189" s="200"/>
      <c r="C189" s="200">
        <v>1980</v>
      </c>
      <c r="D189" s="190"/>
      <c r="E189" s="189"/>
      <c r="F189" s="17"/>
      <c r="H189" s="132"/>
      <c r="I189" s="133"/>
      <c r="J189" s="133"/>
    </row>
    <row r="190" spans="1:10" s="129" customFormat="1" ht="67.5" customHeight="1" thickBot="1" x14ac:dyDescent="0.3">
      <c r="A190" s="20" t="s">
        <v>73</v>
      </c>
      <c r="B190" s="200"/>
      <c r="C190" s="200">
        <f>C186+C189</f>
        <v>3780</v>
      </c>
      <c r="D190" s="190"/>
      <c r="E190" s="189"/>
      <c r="F190" s="17"/>
      <c r="H190" s="132"/>
      <c r="I190" s="133"/>
      <c r="J190" s="133"/>
    </row>
    <row r="191" spans="1:10" s="129" customFormat="1" ht="35.25" thickBot="1" x14ac:dyDescent="0.3">
      <c r="A191" s="215" t="s">
        <v>15</v>
      </c>
      <c r="B191" s="200"/>
      <c r="C191" s="200">
        <f>1331.15</f>
        <v>1331.15</v>
      </c>
      <c r="D191" s="190"/>
      <c r="E191" s="189"/>
      <c r="F191" s="17"/>
      <c r="H191" s="132"/>
      <c r="I191" s="133"/>
      <c r="J191" s="133"/>
    </row>
    <row r="192" spans="1:10" s="129" customFormat="1" ht="35.25" thickBot="1" x14ac:dyDescent="0.3">
      <c r="A192" s="216" t="s">
        <v>16</v>
      </c>
      <c r="B192" s="199"/>
      <c r="C192" s="199">
        <v>292.85300000000001</v>
      </c>
      <c r="D192" s="190"/>
      <c r="E192" s="189"/>
      <c r="F192" s="17"/>
      <c r="H192" s="132"/>
      <c r="I192" s="133"/>
      <c r="J192" s="133"/>
    </row>
    <row r="193" spans="1:10" s="129" customFormat="1" ht="60.75" thickBot="1" x14ac:dyDescent="0.3">
      <c r="A193" s="216" t="s">
        <v>70</v>
      </c>
      <c r="B193" s="199"/>
      <c r="C193" s="199">
        <v>283.67899999999997</v>
      </c>
      <c r="D193" s="190"/>
      <c r="E193" s="189"/>
      <c r="F193" s="17"/>
      <c r="H193" s="132"/>
      <c r="I193" s="133"/>
      <c r="J193" s="133"/>
    </row>
    <row r="194" spans="1:10" s="129" customFormat="1" ht="60.75" thickBot="1" x14ac:dyDescent="0.3">
      <c r="A194" s="215" t="s">
        <v>19</v>
      </c>
      <c r="B194" s="199"/>
      <c r="C194" s="199">
        <v>5</v>
      </c>
      <c r="D194" s="190"/>
      <c r="E194" s="189"/>
      <c r="F194" s="17"/>
      <c r="H194" s="132"/>
      <c r="I194" s="133"/>
      <c r="J194" s="133"/>
    </row>
    <row r="195" spans="1:10" s="129" customFormat="1" ht="35.25" thickBot="1" x14ac:dyDescent="0.3">
      <c r="A195" s="216" t="s">
        <v>20</v>
      </c>
      <c r="B195" s="201"/>
      <c r="C195" s="199">
        <v>28.577999999999999</v>
      </c>
      <c r="D195" s="189"/>
      <c r="E195" s="189"/>
      <c r="F195" s="17"/>
      <c r="H195" s="132"/>
      <c r="I195" s="133"/>
      <c r="J195" s="133"/>
    </row>
    <row r="196" spans="1:10" s="129" customFormat="1" ht="60.75" thickBot="1" x14ac:dyDescent="0.3">
      <c r="A196" s="216" t="s">
        <v>21</v>
      </c>
      <c r="B196" s="201"/>
      <c r="C196" s="199">
        <v>38.74</v>
      </c>
      <c r="D196" s="189"/>
      <c r="E196" s="189"/>
      <c r="F196" s="17"/>
      <c r="H196" s="132"/>
      <c r="I196" s="133"/>
      <c r="J196" s="133"/>
    </row>
    <row r="197" spans="1:10" s="129" customFormat="1" ht="35.25" hidden="1" thickBot="1" x14ac:dyDescent="0.3">
      <c r="A197" s="215"/>
      <c r="B197" s="201"/>
      <c r="C197" s="199"/>
      <c r="D197" s="189"/>
      <c r="E197" s="189"/>
      <c r="F197" s="17"/>
      <c r="H197" s="132"/>
      <c r="I197" s="133"/>
      <c r="J197" s="133"/>
    </row>
    <row r="198" spans="1:10" s="129" customFormat="1" ht="35.25" hidden="1" thickBot="1" x14ac:dyDescent="0.3">
      <c r="A198" s="216"/>
      <c r="B198" s="201"/>
      <c r="C198" s="199"/>
      <c r="D198" s="189"/>
      <c r="E198" s="189"/>
      <c r="F198" s="17"/>
      <c r="H198" s="132"/>
      <c r="I198" s="133"/>
      <c r="J198" s="133"/>
    </row>
    <row r="199" spans="1:10" s="129" customFormat="1" ht="35.25" hidden="1" thickBot="1" x14ac:dyDescent="0.3">
      <c r="A199" s="216"/>
      <c r="B199" s="202"/>
      <c r="C199" s="200"/>
      <c r="D199" s="191"/>
      <c r="E199" s="189"/>
      <c r="F199" s="17"/>
      <c r="H199" s="132"/>
      <c r="I199" s="133"/>
      <c r="J199" s="133"/>
    </row>
    <row r="200" spans="1:10" s="129" customFormat="1" ht="35.25" thickBot="1" x14ac:dyDescent="0.3">
      <c r="A200" s="216" t="s">
        <v>90</v>
      </c>
      <c r="B200" s="202"/>
      <c r="C200" s="202">
        <f>SUM(C191:C199)</f>
        <v>1980.0000000000002</v>
      </c>
      <c r="D200" s="191"/>
      <c r="E200" s="189"/>
      <c r="F200" s="17"/>
      <c r="H200" s="132"/>
      <c r="I200" s="133"/>
      <c r="J200" s="133"/>
    </row>
    <row r="201" spans="1:10" s="129" customFormat="1" ht="35.25" thickBot="1" x14ac:dyDescent="0.3">
      <c r="A201" s="14" t="s">
        <v>12</v>
      </c>
      <c r="B201" s="203">
        <v>800</v>
      </c>
      <c r="C201" s="203">
        <f>C189+C186</f>
        <v>3780</v>
      </c>
      <c r="D201" s="208">
        <f>(C201-B201)/B201</f>
        <v>3.7250000000000001</v>
      </c>
      <c r="E201" s="16"/>
      <c r="F201" s="17"/>
      <c r="G201" s="206"/>
      <c r="H201" s="132"/>
      <c r="I201" s="133"/>
      <c r="J201" s="133"/>
    </row>
    <row r="202" spans="1:10" s="129" customFormat="1" ht="36" thickBot="1" x14ac:dyDescent="0.55000000000000004">
      <c r="A202" s="28" t="s">
        <v>14</v>
      </c>
      <c r="B202" s="204">
        <f>B203+B204+B205+B206+B207+B208+B209</f>
        <v>800.00000000000011</v>
      </c>
      <c r="C202" s="205">
        <f>C203+C204+C205+C206+C207+C208+C209</f>
        <v>3780</v>
      </c>
      <c r="D202" s="208">
        <f>(C202-B202)/B202</f>
        <v>3.7249999999999996</v>
      </c>
      <c r="E202" s="171">
        <f>E203+E204+E205+E206+E207+E208+E209</f>
        <v>3780</v>
      </c>
      <c r="F202" s="31">
        <v>0</v>
      </c>
      <c r="G202" s="207"/>
      <c r="H202" s="132"/>
      <c r="I202" s="133"/>
      <c r="J202" s="133"/>
    </row>
    <row r="203" spans="1:10" s="129" customFormat="1" ht="35.25" thickBot="1" x14ac:dyDescent="0.3">
      <c r="A203" s="32" t="s">
        <v>15</v>
      </c>
      <c r="B203" s="194">
        <v>612</v>
      </c>
      <c r="C203" s="193">
        <v>2681.15</v>
      </c>
      <c r="D203" s="209"/>
      <c r="E203" s="210">
        <f>C203</f>
        <v>2681.15</v>
      </c>
      <c r="F203" s="33"/>
      <c r="G203" s="206"/>
      <c r="H203" s="132"/>
      <c r="I203" s="133"/>
      <c r="J203" s="133"/>
    </row>
    <row r="204" spans="1:10" s="129" customFormat="1" ht="35.25" thickBot="1" x14ac:dyDescent="0.3">
      <c r="A204" s="32" t="s">
        <v>16</v>
      </c>
      <c r="B204" s="194">
        <v>134.63999999999999</v>
      </c>
      <c r="C204" s="193">
        <v>590.29357000000005</v>
      </c>
      <c r="D204" s="209"/>
      <c r="E204" s="210">
        <f>C204</f>
        <v>590.29357000000005</v>
      </c>
      <c r="F204" s="33"/>
      <c r="G204" s="206"/>
      <c r="H204" s="132"/>
      <c r="I204" s="133"/>
      <c r="J204" s="133"/>
    </row>
    <row r="205" spans="1:10" s="129" customFormat="1" ht="54.75" thickBot="1" x14ac:dyDescent="0.3">
      <c r="A205" s="32" t="s">
        <v>70</v>
      </c>
      <c r="B205" s="194">
        <f>37.416</f>
        <v>37.415999999999997</v>
      </c>
      <c r="C205" s="193">
        <v>360.142</v>
      </c>
      <c r="D205" s="209"/>
      <c r="E205" s="210">
        <f>C205</f>
        <v>360.142</v>
      </c>
      <c r="F205" s="33"/>
      <c r="H205" s="132"/>
      <c r="I205" s="133"/>
      <c r="J205" s="133"/>
    </row>
    <row r="206" spans="1:10" s="129" customFormat="1" ht="35.25" hidden="1" thickBot="1" x14ac:dyDescent="0.3">
      <c r="A206" s="32"/>
      <c r="B206" s="194"/>
      <c r="C206" s="193"/>
      <c r="D206" s="211"/>
      <c r="E206" s="210">
        <f>C206</f>
        <v>0</v>
      </c>
      <c r="F206" s="33"/>
      <c r="H206" s="132"/>
      <c r="I206" s="133"/>
      <c r="J206" s="133"/>
    </row>
    <row r="207" spans="1:10" s="129" customFormat="1" ht="54.75" thickBot="1" x14ac:dyDescent="0.3">
      <c r="A207" s="34" t="s">
        <v>19</v>
      </c>
      <c r="B207" s="194">
        <v>0.74399999999999999</v>
      </c>
      <c r="C207" s="193">
        <v>46.409300000000002</v>
      </c>
      <c r="D207" s="209"/>
      <c r="E207" s="210">
        <f>C207</f>
        <v>46.409300000000002</v>
      </c>
      <c r="F207" s="35"/>
      <c r="H207" s="132"/>
      <c r="I207" s="133"/>
      <c r="J207" s="133"/>
    </row>
    <row r="208" spans="1:10" s="129" customFormat="1" ht="42.75" customHeight="1" thickBot="1" x14ac:dyDescent="0.3">
      <c r="A208" s="34" t="s">
        <v>20</v>
      </c>
      <c r="B208" s="194">
        <v>0</v>
      </c>
      <c r="C208" s="193">
        <v>29.22813</v>
      </c>
      <c r="D208" s="212"/>
      <c r="E208" s="210">
        <f t="shared" ref="E208" si="6">C208</f>
        <v>29.22813</v>
      </c>
      <c r="F208" s="35"/>
      <c r="H208" s="132"/>
      <c r="I208" s="133"/>
      <c r="J208" s="133"/>
    </row>
    <row r="209" spans="1:10" s="129" customFormat="1" ht="41.1" customHeight="1" thickBot="1" x14ac:dyDescent="0.3">
      <c r="A209" s="36" t="s">
        <v>21</v>
      </c>
      <c r="B209" s="196">
        <f>B210+B211+B212+B213</f>
        <v>15.2</v>
      </c>
      <c r="C209" s="196">
        <f>C210+C211+C212+C213</f>
        <v>72.777000000000001</v>
      </c>
      <c r="D209" s="209"/>
      <c r="E209" s="195">
        <f>C209</f>
        <v>72.777000000000001</v>
      </c>
      <c r="F209" s="35"/>
      <c r="H209" s="132"/>
      <c r="I209" s="133"/>
      <c r="J209" s="133"/>
    </row>
    <row r="210" spans="1:10" s="129" customFormat="1" ht="35.25" thickBot="1" x14ac:dyDescent="0.3">
      <c r="A210" s="36" t="s">
        <v>22</v>
      </c>
      <c r="B210" s="194">
        <v>7.1</v>
      </c>
      <c r="C210" s="194">
        <v>31.14</v>
      </c>
      <c r="D210" s="209"/>
      <c r="E210" s="195">
        <f>C210</f>
        <v>31.14</v>
      </c>
      <c r="F210" s="35"/>
      <c r="H210" s="132"/>
      <c r="I210" s="133"/>
      <c r="J210" s="133"/>
    </row>
    <row r="211" spans="1:10" s="129" customFormat="1" ht="54.75" thickBot="1" x14ac:dyDescent="0.3">
      <c r="A211" s="36" t="s">
        <v>23</v>
      </c>
      <c r="B211" s="197">
        <v>0.5</v>
      </c>
      <c r="C211" s="194">
        <v>2.2000000000000002</v>
      </c>
      <c r="D211" s="209"/>
      <c r="E211" s="195">
        <f>C211</f>
        <v>2.2000000000000002</v>
      </c>
      <c r="F211" s="35"/>
      <c r="H211" s="132"/>
      <c r="I211" s="133"/>
      <c r="J211" s="133"/>
    </row>
    <row r="212" spans="1:10" s="129" customFormat="1" ht="35.25" customHeight="1" thickBot="1" x14ac:dyDescent="0.3">
      <c r="A212" s="36" t="s">
        <v>71</v>
      </c>
      <c r="B212" s="197">
        <v>7.6</v>
      </c>
      <c r="C212" s="194">
        <v>37.700000000000003</v>
      </c>
      <c r="D212" s="213"/>
      <c r="E212" s="195">
        <f>C212</f>
        <v>37.700000000000003</v>
      </c>
      <c r="F212" s="39"/>
      <c r="H212" s="132"/>
      <c r="I212" s="133"/>
      <c r="J212" s="133"/>
    </row>
    <row r="213" spans="1:10" s="129" customFormat="1" ht="35.25" customHeight="1" thickBot="1" x14ac:dyDescent="0.3">
      <c r="A213" s="36" t="s">
        <v>25</v>
      </c>
      <c r="B213" s="193"/>
      <c r="C213" s="194">
        <v>1.7370000000000001</v>
      </c>
      <c r="D213" s="213"/>
      <c r="E213" s="195">
        <f>C213</f>
        <v>1.7370000000000001</v>
      </c>
      <c r="H213" s="132"/>
      <c r="I213" s="133"/>
      <c r="J213" s="133"/>
    </row>
    <row r="214" spans="1:10" s="129" customFormat="1" ht="35.25" customHeight="1" thickBot="1" x14ac:dyDescent="0.3">
      <c r="B214" s="130"/>
      <c r="H214" s="132"/>
      <c r="I214" s="133"/>
      <c r="J214" s="133"/>
    </row>
    <row r="215" spans="1:10" s="129" customFormat="1" ht="35.25" customHeight="1" x14ac:dyDescent="0.25">
      <c r="A215" s="232" t="s">
        <v>85</v>
      </c>
      <c r="B215" s="233"/>
      <c r="C215" s="233"/>
      <c r="D215" s="233"/>
      <c r="E215" s="233"/>
      <c r="F215" s="234"/>
      <c r="H215" s="132"/>
      <c r="I215" s="133"/>
      <c r="J215" s="133"/>
    </row>
    <row r="216" spans="1:10" s="129" customFormat="1" x14ac:dyDescent="0.25">
      <c r="A216" s="235"/>
      <c r="B216" s="236"/>
      <c r="C216" s="236"/>
      <c r="D216" s="236"/>
      <c r="E216" s="236"/>
      <c r="F216" s="237"/>
      <c r="H216" s="132"/>
      <c r="I216" s="133"/>
      <c r="J216" s="133"/>
    </row>
    <row r="217" spans="1:10" s="129" customFormat="1" ht="15.75" thickBot="1" x14ac:dyDescent="0.3">
      <c r="A217" s="238"/>
      <c r="B217" s="239"/>
      <c r="C217" s="239"/>
      <c r="D217" s="239"/>
      <c r="E217" s="239"/>
      <c r="F217" s="240"/>
      <c r="H217" s="132"/>
      <c r="I217" s="133"/>
      <c r="J217" s="133"/>
    </row>
    <row r="218" spans="1:10" s="129" customFormat="1" ht="81.75" thickBot="1" x14ac:dyDescent="0.3">
      <c r="A218" s="9" t="s">
        <v>2</v>
      </c>
      <c r="B218" s="10" t="s">
        <v>80</v>
      </c>
      <c r="C218" s="9" t="s">
        <v>86</v>
      </c>
      <c r="D218" s="11" t="s">
        <v>76</v>
      </c>
      <c r="E218" s="11" t="s">
        <v>82</v>
      </c>
      <c r="H218" s="132"/>
      <c r="I218" s="133"/>
      <c r="J218" s="133"/>
    </row>
    <row r="219" spans="1:10" s="129" customFormat="1" ht="35.25" thickBot="1" x14ac:dyDescent="0.3">
      <c r="A219" s="14" t="s">
        <v>72</v>
      </c>
      <c r="B219" s="164">
        <v>143.5</v>
      </c>
      <c r="C219" s="164">
        <v>11.175000000000001</v>
      </c>
      <c r="D219" s="24">
        <f>(C219-B219)/B219</f>
        <v>-0.92212543554006965</v>
      </c>
      <c r="E219" s="16"/>
      <c r="H219" s="132"/>
      <c r="I219" s="133"/>
      <c r="J219" s="133"/>
    </row>
    <row r="220" spans="1:10" s="129" customFormat="1" ht="35.25" hidden="1" thickBot="1" x14ac:dyDescent="0.3">
      <c r="A220" s="18" t="s">
        <v>5</v>
      </c>
      <c r="B220" s="21"/>
      <c r="C220" s="21"/>
      <c r="D220" s="24"/>
      <c r="E220" s="16"/>
      <c r="H220" s="132"/>
      <c r="I220" s="133"/>
      <c r="J220" s="133"/>
    </row>
    <row r="221" spans="1:10" s="129" customFormat="1" ht="60.75" hidden="1" thickBot="1" x14ac:dyDescent="0.3">
      <c r="A221" s="20" t="s">
        <v>67</v>
      </c>
      <c r="B221" s="21"/>
      <c r="C221" s="21"/>
      <c r="D221" s="24"/>
      <c r="E221" s="174">
        <f>B221</f>
        <v>0</v>
      </c>
      <c r="H221" s="132"/>
      <c r="I221" s="133"/>
      <c r="J221" s="133"/>
    </row>
    <row r="222" spans="1:10" s="129" customFormat="1" ht="35.25" hidden="1" thickBot="1" x14ac:dyDescent="0.3">
      <c r="A222" s="18" t="s">
        <v>68</v>
      </c>
      <c r="B222" s="21"/>
      <c r="C222" s="21"/>
      <c r="D222" s="24"/>
      <c r="E222" s="16"/>
      <c r="H222" s="132"/>
      <c r="I222" s="133"/>
      <c r="J222" s="133"/>
    </row>
    <row r="223" spans="1:10" s="129" customFormat="1" ht="60.75" thickBot="1" x14ac:dyDescent="0.3">
      <c r="A223" s="20" t="s">
        <v>11</v>
      </c>
      <c r="B223" s="170">
        <f>B224-B219</f>
        <v>105.821</v>
      </c>
      <c r="C223" s="170">
        <f>C224-C219</f>
        <v>46.022999999999996</v>
      </c>
      <c r="D223" s="165"/>
      <c r="E223" s="16"/>
      <c r="H223" s="132"/>
      <c r="I223" s="133"/>
      <c r="J223" s="133"/>
    </row>
    <row r="224" spans="1:10" s="129" customFormat="1" ht="35.25" thickBot="1" x14ac:dyDescent="0.3">
      <c r="A224" s="14" t="s">
        <v>12</v>
      </c>
      <c r="B224" s="164">
        <f>B226</f>
        <v>249.321</v>
      </c>
      <c r="C224" s="164">
        <f>C226</f>
        <v>57.198</v>
      </c>
      <c r="D224" s="24">
        <f>(C224-B224)/B224</f>
        <v>-0.77058490861178963</v>
      </c>
      <c r="E224" s="174">
        <f>C224</f>
        <v>57.198</v>
      </c>
      <c r="H224" s="132"/>
      <c r="I224" s="133"/>
      <c r="J224" s="133"/>
    </row>
    <row r="225" spans="1:10" s="129" customFormat="1" ht="35.25" hidden="1" thickBot="1" x14ac:dyDescent="0.3">
      <c r="A225" s="14"/>
      <c r="B225" s="164">
        <f>B227-B224</f>
        <v>0</v>
      </c>
      <c r="C225" s="164">
        <f>C227-C224</f>
        <v>0</v>
      </c>
      <c r="D225" s="15"/>
      <c r="E225" s="177">
        <f>E227-E224</f>
        <v>0</v>
      </c>
      <c r="H225" s="132"/>
      <c r="I225" s="133"/>
      <c r="J225" s="133"/>
    </row>
    <row r="226" spans="1:10" s="129" customFormat="1" ht="35.25" thickBot="1" x14ac:dyDescent="0.3">
      <c r="A226" s="28" t="s">
        <v>14</v>
      </c>
      <c r="B226" s="29">
        <f>B227</f>
        <v>249.321</v>
      </c>
      <c r="C226" s="29">
        <f>C227</f>
        <v>57.198</v>
      </c>
      <c r="D226" s="30">
        <f>(C226-B226)/B226</f>
        <v>-0.77058490861178963</v>
      </c>
      <c r="E226" s="171">
        <f t="shared" ref="E226:E232" si="7">C226</f>
        <v>57.198</v>
      </c>
      <c r="H226" s="181">
        <f>B224-B226</f>
        <v>0</v>
      </c>
      <c r="I226" s="180">
        <f>C224-C226</f>
        <v>0</v>
      </c>
      <c r="J226" s="133"/>
    </row>
    <row r="227" spans="1:10" s="129" customFormat="1" ht="35.25" thickBot="1" x14ac:dyDescent="0.3">
      <c r="A227" s="36" t="s">
        <v>21</v>
      </c>
      <c r="B227" s="38">
        <f>B228+B229+B230+B231+B232</f>
        <v>249.321</v>
      </c>
      <c r="C227" s="38">
        <f>C228+C229+C230+C231+C232</f>
        <v>57.198</v>
      </c>
      <c r="D227" s="24"/>
      <c r="E227" s="175">
        <f t="shared" si="7"/>
        <v>57.198</v>
      </c>
      <c r="H227" s="132"/>
      <c r="I227" s="133"/>
      <c r="J227" s="133"/>
    </row>
    <row r="228" spans="1:10" s="129" customFormat="1" ht="35.25" thickBot="1" x14ac:dyDescent="0.3">
      <c r="A228" s="36" t="s">
        <v>22</v>
      </c>
      <c r="B228" s="178">
        <v>28.658000000000001</v>
      </c>
      <c r="C228" s="178">
        <v>12.138</v>
      </c>
      <c r="D228" s="24"/>
      <c r="E228" s="175">
        <f t="shared" si="7"/>
        <v>12.138</v>
      </c>
      <c r="H228" s="132"/>
      <c r="I228" s="133"/>
      <c r="J228" s="133"/>
    </row>
    <row r="229" spans="1:10" s="129" customFormat="1" ht="54.75" thickBot="1" x14ac:dyDescent="0.3">
      <c r="A229" s="36" t="s">
        <v>23</v>
      </c>
      <c r="B229" s="178">
        <v>63.670999999999999</v>
      </c>
      <c r="C229" s="178">
        <v>4.9480000000000004</v>
      </c>
      <c r="D229" s="24"/>
      <c r="E229" s="175">
        <f t="shared" si="7"/>
        <v>4.9480000000000004</v>
      </c>
      <c r="H229" s="132"/>
      <c r="I229" s="133"/>
      <c r="J229" s="133"/>
    </row>
    <row r="230" spans="1:10" ht="35.25" thickBot="1" x14ac:dyDescent="0.3">
      <c r="A230" s="36" t="s">
        <v>24</v>
      </c>
      <c r="B230" s="178">
        <v>146.92400000000001</v>
      </c>
      <c r="C230" s="178">
        <v>39.695</v>
      </c>
      <c r="D230" s="24"/>
      <c r="E230" s="175">
        <f t="shared" si="7"/>
        <v>39.695</v>
      </c>
    </row>
    <row r="231" spans="1:10" ht="35.25" thickBot="1" x14ac:dyDescent="0.3">
      <c r="A231" s="36" t="s">
        <v>25</v>
      </c>
      <c r="B231" s="178">
        <v>2.6480000000000001</v>
      </c>
      <c r="C231" s="178">
        <v>0</v>
      </c>
      <c r="D231" s="24"/>
      <c r="E231" s="175">
        <f t="shared" si="7"/>
        <v>0</v>
      </c>
    </row>
    <row r="232" spans="1:10" ht="35.25" thickBot="1" x14ac:dyDescent="0.3">
      <c r="A232" s="36" t="s">
        <v>26</v>
      </c>
      <c r="B232" s="178">
        <v>7.42</v>
      </c>
      <c r="C232" s="178">
        <v>0.41699999999999998</v>
      </c>
      <c r="D232" s="24"/>
      <c r="E232" s="175">
        <f t="shared" si="7"/>
        <v>0.41699999999999998</v>
      </c>
    </row>
    <row r="233" spans="1:10" ht="71.25" hidden="1" customHeight="1" thickBot="1" x14ac:dyDescent="0.3">
      <c r="A233" s="229" t="s">
        <v>78</v>
      </c>
      <c r="B233" s="229"/>
      <c r="C233" s="229"/>
      <c r="D233" s="229"/>
      <c r="E233" s="229"/>
      <c r="F233" s="229"/>
    </row>
    <row r="234" spans="1:10" ht="90.75" hidden="1" customHeight="1" thickBot="1" x14ac:dyDescent="0.3">
      <c r="A234" s="9" t="s">
        <v>2</v>
      </c>
      <c r="B234" s="10" t="s">
        <v>80</v>
      </c>
      <c r="C234" s="9" t="s">
        <v>81</v>
      </c>
      <c r="D234" s="11" t="s">
        <v>76</v>
      </c>
      <c r="E234" s="11" t="s">
        <v>82</v>
      </c>
      <c r="F234" s="9" t="s">
        <v>4</v>
      </c>
    </row>
    <row r="235" spans="1:10" ht="35.25" hidden="1" thickBot="1" x14ac:dyDescent="0.3">
      <c r="A235" s="14" t="s">
        <v>72</v>
      </c>
      <c r="B235" s="164"/>
      <c r="C235" s="164"/>
      <c r="D235" s="24" t="e">
        <f>(C235-B235)/B235</f>
        <v>#DIV/0!</v>
      </c>
      <c r="E235" s="16"/>
      <c r="F235" s="17"/>
    </row>
    <row r="236" spans="1:10" ht="35.25" hidden="1" thickBot="1" x14ac:dyDescent="0.3">
      <c r="A236" s="18" t="s">
        <v>5</v>
      </c>
      <c r="B236" s="21"/>
      <c r="C236" s="21"/>
      <c r="D236" s="24"/>
      <c r="E236" s="16"/>
      <c r="F236" s="17"/>
    </row>
    <row r="237" spans="1:10" ht="60.75" hidden="1" thickBot="1" x14ac:dyDescent="0.3">
      <c r="A237" s="20" t="s">
        <v>67</v>
      </c>
      <c r="B237" s="21"/>
      <c r="C237" s="21"/>
      <c r="D237" s="24"/>
      <c r="E237" s="16"/>
      <c r="F237" s="17"/>
    </row>
    <row r="238" spans="1:10" ht="35.25" hidden="1" thickBot="1" x14ac:dyDescent="0.3">
      <c r="A238" s="18" t="s">
        <v>68</v>
      </c>
      <c r="B238" s="21">
        <f>B243-B235</f>
        <v>0</v>
      </c>
      <c r="C238" s="21">
        <f>C243-C235</f>
        <v>0</v>
      </c>
      <c r="D238" s="24"/>
      <c r="E238" s="16"/>
      <c r="F238" s="17"/>
    </row>
    <row r="239" spans="1:10" ht="60.75" hidden="1" thickBot="1" x14ac:dyDescent="0.3">
      <c r="A239" s="20" t="s">
        <v>11</v>
      </c>
      <c r="B239" s="170">
        <f>B238</f>
        <v>0</v>
      </c>
      <c r="C239" s="170">
        <f>C238</f>
        <v>0</v>
      </c>
      <c r="D239" s="165"/>
      <c r="E239" s="16"/>
      <c r="F239" s="17"/>
    </row>
    <row r="240" spans="1:10" ht="35.25" hidden="1" thickBot="1" x14ac:dyDescent="0.3">
      <c r="A240" s="14" t="s">
        <v>12</v>
      </c>
      <c r="B240" s="164"/>
      <c r="C240" s="164"/>
      <c r="D240" s="24" t="e">
        <f>(C240-B240)/B240</f>
        <v>#DIV/0!</v>
      </c>
      <c r="E240" s="174">
        <f>E242</f>
        <v>0</v>
      </c>
      <c r="F240" s="17"/>
    </row>
    <row r="241" spans="1:6" ht="35.25" hidden="1" thickBot="1" x14ac:dyDescent="0.3">
      <c r="A241" s="14"/>
      <c r="B241" s="164">
        <f>B243-B240</f>
        <v>0</v>
      </c>
      <c r="C241" s="164">
        <f>C243-C240</f>
        <v>0</v>
      </c>
      <c r="D241" s="15"/>
      <c r="E241" s="177">
        <f>E243-E240</f>
        <v>0</v>
      </c>
      <c r="F241" s="17"/>
    </row>
    <row r="242" spans="1:6" ht="35.25" hidden="1" thickBot="1" x14ac:dyDescent="0.3">
      <c r="A242" s="28" t="s">
        <v>14</v>
      </c>
      <c r="B242" s="29">
        <f>B243</f>
        <v>0</v>
      </c>
      <c r="C242" s="29">
        <f>C243</f>
        <v>0</v>
      </c>
      <c r="D242" s="30" t="e">
        <f>(C242-B242)/B242</f>
        <v>#DIV/0!</v>
      </c>
      <c r="E242" s="171">
        <f>E243</f>
        <v>0</v>
      </c>
      <c r="F242" s="31">
        <v>0</v>
      </c>
    </row>
    <row r="243" spans="1:6" ht="35.25" hidden="1" thickBot="1" x14ac:dyDescent="0.3">
      <c r="A243" s="32" t="s">
        <v>79</v>
      </c>
      <c r="B243" s="172"/>
      <c r="C243" s="172"/>
      <c r="D243" s="166"/>
      <c r="E243" s="173">
        <f>C243</f>
        <v>0</v>
      </c>
      <c r="F243" s="33"/>
    </row>
  </sheetData>
  <mergeCells count="36">
    <mergeCell ref="A233:F233"/>
    <mergeCell ref="A160:I163"/>
    <mergeCell ref="A173:F173"/>
    <mergeCell ref="A184:F184"/>
    <mergeCell ref="A215:F217"/>
    <mergeCell ref="G98:G105"/>
    <mergeCell ref="A141:A142"/>
    <mergeCell ref="C141:C142"/>
    <mergeCell ref="F141:F142"/>
    <mergeCell ref="A149:A152"/>
    <mergeCell ref="C149:C152"/>
    <mergeCell ref="F149:F152"/>
    <mergeCell ref="G58:G63"/>
    <mergeCell ref="A69:A70"/>
    <mergeCell ref="F69:F70"/>
    <mergeCell ref="G83:G84"/>
    <mergeCell ref="G88:G93"/>
    <mergeCell ref="A54:A55"/>
    <mergeCell ref="C54:C55"/>
    <mergeCell ref="G54:G55"/>
    <mergeCell ref="A56:A57"/>
    <mergeCell ref="C56:C57"/>
    <mergeCell ref="G56:G57"/>
    <mergeCell ref="G29:I29"/>
    <mergeCell ref="A31:A32"/>
    <mergeCell ref="C31:C32"/>
    <mergeCell ref="E31:E32"/>
    <mergeCell ref="F31:F32"/>
    <mergeCell ref="A2:F2"/>
    <mergeCell ref="A20:A21"/>
    <mergeCell ref="E20:E21"/>
    <mergeCell ref="F20:F21"/>
    <mergeCell ref="A29:A30"/>
    <mergeCell ref="C29:C30"/>
    <mergeCell ref="E29:E30"/>
    <mergeCell ref="F29:F30"/>
  </mergeCells>
  <pageMargins left="0.118055555555556" right="0.118055555555556" top="0.15763888888888899" bottom="0.15763888888888899" header="0.511811023622047" footer="0.511811023622047"/>
  <pageSetup paperSize="9" scale="47" orientation="portrait" horizontalDpi="300" verticalDpi="300" r:id="rId1"/>
  <rowBreaks count="2" manualBreakCount="2">
    <brk id="38" max="16383" man="1"/>
    <brk id="213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2201160</vt:lpstr>
      <vt:lpstr>'2201160'!Область_печати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2</cp:revision>
  <cp:lastPrinted>2026-01-26T08:51:13Z</cp:lastPrinted>
  <dcterms:created xsi:type="dcterms:W3CDTF">2019-02-11T10:48:55Z</dcterms:created>
  <dcterms:modified xsi:type="dcterms:W3CDTF">2026-01-26T09:48:32Z</dcterms:modified>
  <dc:language>ru-RU</dc:language>
</cp:coreProperties>
</file>